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codeName="EstaPastaDeTrabalho"/>
  <bookViews>
    <workbookView xWindow="-120" yWindow="-60" windowWidth="24240" windowHeight="13680"/>
  </bookViews>
  <sheets>
    <sheet name="PLAN ORÇ ADEQ" sheetId="1" r:id="rId1"/>
    <sheet name="PLAN ORÇ INCOR" sheetId="3" r:id="rId2"/>
    <sheet name="cronograma" sheetId="2" r:id="rId3"/>
  </sheets>
  <definedNames>
    <definedName name="_xlnm.Print_Area" localSheetId="2">cronograma!$A$1:$H$17</definedName>
    <definedName name="_xlnm.Print_Area" localSheetId="0">'PLAN ORÇ ADEQ'!$A$1:$J$74</definedName>
    <definedName name="_xlnm.Print_Area" localSheetId="1">'PLAN ORÇ INCOR'!$A$1:$J$74</definedName>
    <definedName name="JR_PAGE_ANCHOR_0_1" localSheetId="1">'PLAN ORÇ INCOR'!$A$1</definedName>
    <definedName name="JR_PAGE_ANCHOR_0_1">'PLAN ORÇ ADEQ'!$A$1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1" i="1" l="1"/>
  <c r="R5" i="1"/>
  <c r="S5" i="1"/>
  <c r="U5" i="1"/>
  <c r="R6" i="1"/>
  <c r="S6" i="1"/>
  <c r="U6" i="1"/>
  <c r="R7" i="1"/>
  <c r="S7" i="1"/>
  <c r="T7" i="1"/>
  <c r="U7" i="1"/>
  <c r="R8" i="1"/>
  <c r="S8" i="1"/>
  <c r="T8" i="1"/>
  <c r="U8" i="1"/>
  <c r="K9" i="1"/>
  <c r="R9" i="1"/>
  <c r="S9" i="1"/>
  <c r="U9" i="1"/>
  <c r="R11" i="1"/>
  <c r="S11" i="1"/>
  <c r="U11" i="1"/>
  <c r="R12" i="1"/>
  <c r="S12" i="1"/>
  <c r="U12" i="1"/>
  <c r="K13" i="1"/>
  <c r="R13" i="1"/>
  <c r="S13" i="1"/>
  <c r="U13" i="1"/>
  <c r="R15" i="1"/>
  <c r="S15" i="1"/>
  <c r="U15" i="1"/>
  <c r="R16" i="1"/>
  <c r="S16" i="1"/>
  <c r="U16" i="1"/>
  <c r="K17" i="1"/>
  <c r="R17" i="1"/>
  <c r="S17" i="1"/>
  <c r="U17" i="1"/>
  <c r="R18" i="1"/>
  <c r="S18" i="1"/>
  <c r="U18" i="1"/>
  <c r="K19" i="1"/>
  <c r="R19" i="1"/>
  <c r="S19" i="1"/>
  <c r="U19" i="1"/>
  <c r="R20" i="1"/>
  <c r="S20" i="1"/>
  <c r="U20" i="1"/>
  <c r="K21" i="1"/>
  <c r="R21" i="1"/>
  <c r="S21" i="1"/>
  <c r="U21" i="1"/>
  <c r="R22" i="1"/>
  <c r="S22" i="1"/>
  <c r="U22" i="1"/>
  <c r="R23" i="1"/>
  <c r="S23" i="1"/>
  <c r="T23" i="1"/>
  <c r="U23" i="1"/>
  <c r="R24" i="1"/>
  <c r="S24" i="1"/>
  <c r="U24" i="1"/>
  <c r="K25" i="1"/>
  <c r="R25" i="1"/>
  <c r="S25" i="1"/>
  <c r="U25" i="1"/>
  <c r="R26" i="1"/>
  <c r="S26" i="1"/>
  <c r="U26" i="1"/>
  <c r="R27" i="1"/>
  <c r="S27" i="1"/>
  <c r="T27" i="1"/>
  <c r="U27" i="1"/>
  <c r="R28" i="1"/>
  <c r="S28" i="1"/>
  <c r="T28" i="1"/>
  <c r="U28" i="1"/>
  <c r="R29" i="1"/>
  <c r="S29" i="1"/>
  <c r="U29" i="1"/>
  <c r="R30" i="1"/>
  <c r="S30" i="1"/>
  <c r="T30" i="1"/>
  <c r="U30" i="1"/>
  <c r="R31" i="1"/>
  <c r="S31" i="1"/>
  <c r="U31" i="1"/>
  <c r="K32" i="1"/>
  <c r="R32" i="1"/>
  <c r="S32" i="1"/>
  <c r="U32" i="1"/>
  <c r="R33" i="1"/>
  <c r="S33" i="1"/>
  <c r="U33" i="1"/>
  <c r="R34" i="1"/>
  <c r="S34" i="1"/>
  <c r="T34" i="1"/>
  <c r="U34" i="1"/>
  <c r="R35" i="1"/>
  <c r="S35" i="1"/>
  <c r="U35" i="1"/>
  <c r="R36" i="1"/>
  <c r="S36" i="1"/>
  <c r="U36" i="1"/>
  <c r="R37" i="1"/>
  <c r="S37" i="1"/>
  <c r="U37" i="1"/>
  <c r="K38" i="1"/>
  <c r="R38" i="1"/>
  <c r="S38" i="1"/>
  <c r="U38" i="1"/>
  <c r="R39" i="1"/>
  <c r="S39" i="1"/>
  <c r="U39" i="1"/>
  <c r="K40" i="1"/>
  <c r="R40" i="1"/>
  <c r="S40" i="1"/>
  <c r="U40" i="1"/>
  <c r="R41" i="1"/>
  <c r="S41" i="1"/>
  <c r="U41" i="1"/>
  <c r="K42" i="1"/>
  <c r="R42" i="1"/>
  <c r="S42" i="1"/>
  <c r="U42" i="1"/>
  <c r="R43" i="1"/>
  <c r="S43" i="1"/>
  <c r="T43" i="1"/>
  <c r="U43" i="1"/>
  <c r="R44" i="1"/>
  <c r="S44" i="1"/>
  <c r="U44" i="1"/>
  <c r="R45" i="1"/>
  <c r="S45" i="1"/>
  <c r="U45" i="1"/>
  <c r="K46" i="1"/>
  <c r="R46" i="1"/>
  <c r="S46" i="1"/>
  <c r="U46" i="1"/>
  <c r="R47" i="1"/>
  <c r="S47" i="1"/>
  <c r="T47" i="1"/>
  <c r="U47" i="1"/>
  <c r="R48" i="1"/>
  <c r="S48" i="1"/>
  <c r="T48" i="1"/>
  <c r="U48" i="1"/>
  <c r="R49" i="1"/>
  <c r="S49" i="1"/>
  <c r="U49" i="1"/>
  <c r="R50" i="1"/>
  <c r="S50" i="1"/>
  <c r="T50" i="1"/>
  <c r="U50" i="1"/>
  <c r="R51" i="1"/>
  <c r="S51" i="1"/>
  <c r="U51" i="1"/>
  <c r="R52" i="1"/>
  <c r="S52" i="1"/>
  <c r="U52" i="1"/>
  <c r="R53" i="1"/>
  <c r="S53" i="1"/>
  <c r="U53" i="1"/>
  <c r="R54" i="1"/>
  <c r="S54" i="1"/>
  <c r="T54" i="1"/>
  <c r="U54" i="1"/>
  <c r="R55" i="1"/>
  <c r="S55" i="1"/>
  <c r="U55" i="1"/>
  <c r="K56" i="1"/>
  <c r="R56" i="1"/>
  <c r="S56" i="1"/>
  <c r="U56" i="1"/>
  <c r="R57" i="1"/>
  <c r="S57" i="1"/>
  <c r="U57" i="1"/>
  <c r="K58" i="1"/>
  <c r="R58" i="1"/>
  <c r="S58" i="1"/>
  <c r="U58" i="1"/>
  <c r="R59" i="1"/>
  <c r="S59" i="1"/>
  <c r="U59" i="1"/>
  <c r="R60" i="1"/>
  <c r="S60" i="1"/>
  <c r="U60" i="1"/>
  <c r="R61" i="1"/>
  <c r="S61" i="1"/>
  <c r="U61" i="1"/>
  <c r="K62" i="1"/>
  <c r="R62" i="1"/>
  <c r="S62" i="1"/>
  <c r="U62" i="1"/>
  <c r="R63" i="1"/>
  <c r="S63" i="1"/>
  <c r="T63" i="1"/>
  <c r="U63" i="1"/>
  <c r="R64" i="1"/>
  <c r="S64" i="1"/>
  <c r="U64" i="1"/>
  <c r="R65" i="1"/>
  <c r="S65" i="1"/>
  <c r="U65" i="1"/>
  <c r="K66" i="1"/>
  <c r="R66" i="1"/>
  <c r="S66" i="1"/>
  <c r="U66" i="1"/>
  <c r="V51" i="1"/>
  <c r="V52" i="1"/>
  <c r="V53" i="1"/>
  <c r="V56" i="1"/>
  <c r="V57" i="1"/>
  <c r="V58" i="1"/>
  <c r="V59" i="1"/>
  <c r="V60" i="1"/>
  <c r="V61" i="1"/>
  <c r="J9" i="1"/>
  <c r="J6" i="1"/>
  <c r="K6" i="1" s="1"/>
  <c r="L6" i="1" s="1"/>
  <c r="J13" i="1"/>
  <c r="J12" i="1"/>
  <c r="J10" i="1" s="1"/>
  <c r="L10" i="1" s="1"/>
  <c r="J11" i="1"/>
  <c r="K11" i="1" s="1"/>
  <c r="J22" i="1"/>
  <c r="K22" i="1" s="1"/>
  <c r="J21" i="1"/>
  <c r="J20" i="1"/>
  <c r="K20" i="1" s="1"/>
  <c r="J19" i="1"/>
  <c r="J18" i="1"/>
  <c r="K18" i="1" s="1"/>
  <c r="J17" i="1"/>
  <c r="J16" i="1"/>
  <c r="K16" i="1" s="1"/>
  <c r="J15" i="1"/>
  <c r="K15" i="1" s="1"/>
  <c r="J26" i="1"/>
  <c r="K26" i="1" s="1"/>
  <c r="J25" i="1"/>
  <c r="J24" i="1"/>
  <c r="K24" i="1" s="1"/>
  <c r="J29" i="1"/>
  <c r="K29" i="1" s="1"/>
  <c r="J33" i="1"/>
  <c r="K33" i="1" s="1"/>
  <c r="J32" i="1"/>
  <c r="J31" i="1"/>
  <c r="K31" i="1" s="1"/>
  <c r="J42" i="1"/>
  <c r="J41" i="1"/>
  <c r="K41" i="1" s="1"/>
  <c r="J40" i="1"/>
  <c r="J39" i="1"/>
  <c r="K39" i="1" s="1"/>
  <c r="J38" i="1"/>
  <c r="J37" i="1"/>
  <c r="K37" i="1" s="1"/>
  <c r="J36" i="1"/>
  <c r="K36" i="1" s="1"/>
  <c r="J35" i="1"/>
  <c r="K35" i="1" s="1"/>
  <c r="J46" i="1"/>
  <c r="J45" i="1"/>
  <c r="K45" i="1" s="1"/>
  <c r="J44" i="1"/>
  <c r="K44" i="1" s="1"/>
  <c r="J53" i="1"/>
  <c r="K53" i="1" s="1"/>
  <c r="J52" i="1"/>
  <c r="K52" i="1" s="1"/>
  <c r="J51" i="1"/>
  <c r="J50" i="1" s="1"/>
  <c r="L50" i="1" s="1"/>
  <c r="J62" i="1"/>
  <c r="J61" i="1"/>
  <c r="K61" i="1" s="1"/>
  <c r="J60" i="1"/>
  <c r="K60" i="1" s="1"/>
  <c r="J59" i="1"/>
  <c r="K59" i="1" s="1"/>
  <c r="J58" i="1"/>
  <c r="J57" i="1"/>
  <c r="K57" i="1" s="1"/>
  <c r="J56" i="1"/>
  <c r="J55" i="1"/>
  <c r="J65" i="1"/>
  <c r="K65" i="1" s="1"/>
  <c r="J64" i="1"/>
  <c r="J63" i="1" s="1"/>
  <c r="L63" i="1" s="1"/>
  <c r="J66" i="1"/>
  <c r="I9" i="1"/>
  <c r="J9" i="3"/>
  <c r="J6" i="3"/>
  <c r="K51" i="1" l="1"/>
  <c r="K64" i="1"/>
  <c r="J54" i="1"/>
  <c r="L54" i="1" s="1"/>
  <c r="K55" i="1"/>
  <c r="J14" i="1"/>
  <c r="L14" i="1" s="1"/>
  <c r="K12" i="1"/>
  <c r="I11" i="1"/>
  <c r="I6" i="1"/>
  <c r="I64" i="1"/>
  <c r="M62" i="3"/>
  <c r="T62" i="1" s="1"/>
  <c r="M61" i="3"/>
  <c r="T61" i="1" s="1"/>
  <c r="I56" i="1"/>
  <c r="I55" i="1"/>
  <c r="M53" i="3"/>
  <c r="T53" i="1" s="1"/>
  <c r="M52" i="3"/>
  <c r="T52" i="1" s="1"/>
  <c r="J49" i="1"/>
  <c r="I42" i="1"/>
  <c r="I41" i="1"/>
  <c r="I40" i="1"/>
  <c r="I36" i="1"/>
  <c r="I35" i="1"/>
  <c r="I33" i="1"/>
  <c r="M32" i="3"/>
  <c r="T32" i="1" s="1"/>
  <c r="M31" i="3"/>
  <c r="T31" i="1" s="1"/>
  <c r="I29" i="1"/>
  <c r="I28" i="1" s="1"/>
  <c r="I26" i="1"/>
  <c r="M20" i="3"/>
  <c r="T20" i="1" s="1"/>
  <c r="I18" i="1"/>
  <c r="I17" i="1"/>
  <c r="I16" i="1"/>
  <c r="I15" i="1"/>
  <c r="I13" i="1"/>
  <c r="M9" i="3"/>
  <c r="T9" i="1" s="1"/>
  <c r="M5" i="3"/>
  <c r="T5" i="1" s="1"/>
  <c r="I19" i="1"/>
  <c r="M11" i="3"/>
  <c r="T11" i="1" s="1"/>
  <c r="I66" i="1"/>
  <c r="I65" i="1"/>
  <c r="I61" i="1"/>
  <c r="I60" i="1"/>
  <c r="I59" i="1"/>
  <c r="I58" i="1"/>
  <c r="I57" i="1"/>
  <c r="I51" i="1"/>
  <c r="I46" i="1"/>
  <c r="I45" i="1"/>
  <c r="I44" i="1"/>
  <c r="I39" i="1"/>
  <c r="I38" i="1"/>
  <c r="I37" i="1"/>
  <c r="I31" i="1"/>
  <c r="I25" i="1"/>
  <c r="I24" i="1"/>
  <c r="I22" i="1"/>
  <c r="M66" i="3"/>
  <c r="T66" i="1" s="1"/>
  <c r="M60" i="3"/>
  <c r="T60" i="1" s="1"/>
  <c r="M58" i="3"/>
  <c r="T58" i="1" s="1"/>
  <c r="M57" i="3"/>
  <c r="T57" i="1" s="1"/>
  <c r="M51" i="3"/>
  <c r="T51" i="1" s="1"/>
  <c r="M46" i="3"/>
  <c r="T46" i="1" s="1"/>
  <c r="M45" i="3"/>
  <c r="T45" i="1" s="1"/>
  <c r="M41" i="3"/>
  <c r="T41" i="1" s="1"/>
  <c r="M40" i="3"/>
  <c r="T40" i="1" s="1"/>
  <c r="M39" i="3"/>
  <c r="T39" i="1" s="1"/>
  <c r="M37" i="3"/>
  <c r="T37" i="1" s="1"/>
  <c r="M25" i="3"/>
  <c r="T25" i="1" s="1"/>
  <c r="M24" i="3"/>
  <c r="T24" i="1" s="1"/>
  <c r="M19" i="3"/>
  <c r="T19" i="1" s="1"/>
  <c r="M16" i="3"/>
  <c r="T16" i="1" s="1"/>
  <c r="J66" i="3"/>
  <c r="J65" i="3"/>
  <c r="J64" i="3"/>
  <c r="I63" i="3"/>
  <c r="J62" i="3"/>
  <c r="J61" i="3"/>
  <c r="J60" i="3"/>
  <c r="J59" i="3"/>
  <c r="J58" i="3"/>
  <c r="J57" i="3"/>
  <c r="J54" i="3" s="1"/>
  <c r="J56" i="3"/>
  <c r="J55" i="3"/>
  <c r="I54" i="3"/>
  <c r="J53" i="3"/>
  <c r="J52" i="3"/>
  <c r="J51" i="3"/>
  <c r="J50" i="3" s="1"/>
  <c r="I50" i="3"/>
  <c r="I47" i="3" s="1"/>
  <c r="U68" i="3" s="1"/>
  <c r="J68" i="3" s="1"/>
  <c r="J49" i="3"/>
  <c r="J48" i="3" s="1"/>
  <c r="I48" i="3"/>
  <c r="J46" i="3"/>
  <c r="J45" i="3"/>
  <c r="J44" i="3"/>
  <c r="I43" i="3"/>
  <c r="J42" i="3"/>
  <c r="J41" i="3"/>
  <c r="J40" i="3"/>
  <c r="J39" i="3"/>
  <c r="J38" i="3"/>
  <c r="J37" i="3"/>
  <c r="J36" i="3"/>
  <c r="J35" i="3"/>
  <c r="I34" i="3"/>
  <c r="I27" i="3" s="1"/>
  <c r="J33" i="3"/>
  <c r="J32" i="3"/>
  <c r="J31" i="3"/>
  <c r="I30" i="3"/>
  <c r="J29" i="3"/>
  <c r="J28" i="3" s="1"/>
  <c r="I28" i="3"/>
  <c r="J26" i="3"/>
  <c r="J23" i="3" s="1"/>
  <c r="J25" i="3"/>
  <c r="J24" i="3"/>
  <c r="I23" i="3"/>
  <c r="J22" i="3"/>
  <c r="J21" i="3"/>
  <c r="J20" i="3"/>
  <c r="J19" i="3"/>
  <c r="J18" i="3"/>
  <c r="J17" i="3"/>
  <c r="J16" i="3"/>
  <c r="J15" i="3"/>
  <c r="I14" i="3"/>
  <c r="J13" i="3"/>
  <c r="J12" i="3"/>
  <c r="J11" i="3"/>
  <c r="I10" i="3"/>
  <c r="I7" i="3" s="1"/>
  <c r="J8" i="3"/>
  <c r="I8" i="3"/>
  <c r="J5" i="3"/>
  <c r="J4" i="3"/>
  <c r="I4" i="3"/>
  <c r="H9" i="2"/>
  <c r="H7" i="2"/>
  <c r="H5" i="2"/>
  <c r="H3" i="2"/>
  <c r="J48" i="1" l="1"/>
  <c r="K49" i="1"/>
  <c r="I63" i="1"/>
  <c r="J34" i="3"/>
  <c r="J43" i="3"/>
  <c r="I20" i="1"/>
  <c r="I12" i="1"/>
  <c r="I10" i="1" s="1"/>
  <c r="I21" i="1"/>
  <c r="I52" i="1"/>
  <c r="I32" i="1"/>
  <c r="I30" i="1" s="1"/>
  <c r="J10" i="3"/>
  <c r="J47" i="3"/>
  <c r="J14" i="3"/>
  <c r="J30" i="3"/>
  <c r="I62" i="1"/>
  <c r="I54" i="1" s="1"/>
  <c r="J63" i="3"/>
  <c r="I53" i="1"/>
  <c r="I49" i="1"/>
  <c r="I48" i="1" s="1"/>
  <c r="M36" i="3"/>
  <c r="T36" i="1" s="1"/>
  <c r="I8" i="1"/>
  <c r="I5" i="1"/>
  <c r="I4" i="1" s="1"/>
  <c r="M18" i="3"/>
  <c r="T18" i="1" s="1"/>
  <c r="M6" i="3"/>
  <c r="M15" i="3"/>
  <c r="T15" i="1" s="1"/>
  <c r="M17" i="3"/>
  <c r="T17" i="1" s="1"/>
  <c r="M59" i="3"/>
  <c r="T59" i="1" s="1"/>
  <c r="M49" i="3"/>
  <c r="T49" i="1" s="1"/>
  <c r="I34" i="1"/>
  <c r="I43" i="1"/>
  <c r="M38" i="3"/>
  <c r="T38" i="1" s="1"/>
  <c r="I23" i="1"/>
  <c r="M65" i="3"/>
  <c r="T65" i="1" s="1"/>
  <c r="J5" i="1"/>
  <c r="K5" i="1" s="1"/>
  <c r="M56" i="3"/>
  <c r="T56" i="1" s="1"/>
  <c r="M44" i="3"/>
  <c r="T44" i="1" s="1"/>
  <c r="M22" i="3"/>
  <c r="T22" i="1" s="1"/>
  <c r="M64" i="3"/>
  <c r="T64" i="1" s="1"/>
  <c r="M55" i="3"/>
  <c r="T55" i="1" s="1"/>
  <c r="M42" i="3"/>
  <c r="T42" i="1" s="1"/>
  <c r="M33" i="3"/>
  <c r="T33" i="1" s="1"/>
  <c r="M21" i="3"/>
  <c r="T21" i="1" s="1"/>
  <c r="J28" i="1"/>
  <c r="M29" i="3"/>
  <c r="T29" i="1" s="1"/>
  <c r="J27" i="3"/>
  <c r="J47" i="1" l="1"/>
  <c r="L48" i="1"/>
  <c r="J4" i="1"/>
  <c r="L4" i="1" s="1"/>
  <c r="I50" i="1"/>
  <c r="I47" i="1"/>
  <c r="I14" i="1"/>
  <c r="I7" i="1"/>
  <c r="J43" i="1"/>
  <c r="L43" i="1" s="1"/>
  <c r="J7" i="3"/>
  <c r="I27" i="1"/>
  <c r="J8" i="1"/>
  <c r="J34" i="1"/>
  <c r="L34" i="1" s="1"/>
  <c r="M35" i="3"/>
  <c r="T35" i="1" s="1"/>
  <c r="M26" i="3"/>
  <c r="T26" i="1" s="1"/>
  <c r="J23" i="1"/>
  <c r="L23" i="1" s="1"/>
  <c r="M13" i="3"/>
  <c r="T13" i="1" s="1"/>
  <c r="M12" i="3"/>
  <c r="T12" i="1" s="1"/>
  <c r="J30" i="1"/>
  <c r="L30" i="1" s="1"/>
  <c r="N68" i="1" l="1"/>
  <c r="J68" i="1" s="1"/>
  <c r="J7" i="1"/>
  <c r="L7" i="1" s="1"/>
  <c r="L8" i="1"/>
  <c r="L47" i="1"/>
  <c r="O68" i="1"/>
  <c r="C9" i="2"/>
  <c r="F10" i="2" s="1"/>
  <c r="S68" i="3"/>
  <c r="U70" i="3" s="1"/>
  <c r="C3" i="2"/>
  <c r="D4" i="2" s="1"/>
  <c r="W6" i="1"/>
  <c r="J27" i="1"/>
  <c r="C5" i="2"/>
  <c r="N70" i="1" l="1"/>
  <c r="N73" i="1" s="1"/>
  <c r="C7" i="2"/>
  <c r="D8" i="2" s="1"/>
  <c r="L27" i="1"/>
  <c r="D10" i="2"/>
  <c r="E10" i="2"/>
  <c r="G10" i="2"/>
  <c r="J67" i="3"/>
  <c r="J69" i="3" s="1"/>
  <c r="U73" i="3"/>
  <c r="E8" i="2"/>
  <c r="F8" i="2"/>
  <c r="G8" i="2"/>
  <c r="C11" i="2"/>
  <c r="F6" i="2"/>
  <c r="G6" i="2"/>
  <c r="D6" i="2"/>
  <c r="E6" i="2"/>
  <c r="H4" i="2"/>
  <c r="J67" i="1" l="1"/>
  <c r="J69" i="1" s="1"/>
  <c r="L69" i="1" s="1"/>
  <c r="H10" i="2"/>
  <c r="D11" i="2"/>
  <c r="D12" i="2" s="1"/>
  <c r="G11" i="2"/>
  <c r="E11" i="2"/>
  <c r="H8" i="2"/>
  <c r="H6" i="2"/>
  <c r="F11" i="2"/>
  <c r="E12" i="2" l="1"/>
  <c r="F12" i="2" s="1"/>
  <c r="G12" i="2" s="1"/>
  <c r="H11" i="2" s="1"/>
</calcChain>
</file>

<file path=xl/sharedStrings.xml><?xml version="1.0" encoding="utf-8"?>
<sst xmlns="http://schemas.openxmlformats.org/spreadsheetml/2006/main" count="593" uniqueCount="148">
  <si>
    <r>
      <rPr>
        <sz val="8"/>
        <rFont val="Calibri"/>
        <family val="2"/>
      </rPr>
      <t>Total parcela</t>
    </r>
  </si>
  <si>
    <r>
      <rPr>
        <sz val="8"/>
        <rFont val="Calibri"/>
        <family val="2"/>
      </rPr>
      <t>1</t>
    </r>
  </si>
  <si>
    <r>
      <rPr>
        <sz val="8"/>
        <rFont val="Arial"/>
        <family val="2"/>
      </rPr>
      <t>SERVIÇOS PRELIMINARES</t>
    </r>
  </si>
  <si>
    <r>
      <rPr>
        <sz val="8"/>
        <rFont val="Calibri"/>
        <family val="2"/>
      </rPr>
      <t>2</t>
    </r>
  </si>
  <si>
    <r>
      <rPr>
        <sz val="8"/>
        <rFont val="Arial"/>
        <family val="2"/>
      </rPr>
      <t>AV. TIRADENTES</t>
    </r>
  </si>
  <si>
    <r>
      <rPr>
        <sz val="8"/>
        <rFont val="Calibri"/>
        <family val="2"/>
      </rPr>
      <t>3</t>
    </r>
  </si>
  <si>
    <r>
      <rPr>
        <sz val="8"/>
        <rFont val="Arial"/>
        <family val="2"/>
      </rPr>
      <t>AV.  OITO DE DEZEMBRO</t>
    </r>
  </si>
  <si>
    <r>
      <rPr>
        <sz val="8"/>
        <rFont val="Calibri"/>
        <family val="2"/>
      </rPr>
      <t>4</t>
    </r>
  </si>
  <si>
    <r>
      <rPr>
        <sz val="8"/>
        <rFont val="Arial"/>
        <family val="2"/>
      </rPr>
      <t>RUA MONTES CLAROS</t>
    </r>
  </si>
  <si>
    <r>
      <rPr>
        <sz val="8"/>
        <rFont val="Calibri"/>
        <family val="2"/>
      </rPr>
      <t>ITEM</t>
    </r>
  </si>
  <si>
    <r>
      <rPr>
        <sz val="8"/>
        <rFont val="Calibri"/>
        <family val="2"/>
      </rPr>
      <t>DESCRIÇÃO</t>
    </r>
  </si>
  <si>
    <r>
      <rPr>
        <sz val="8"/>
        <rFont val="Calibri"/>
        <family val="2"/>
      </rPr>
      <t>VALOR (R$)</t>
    </r>
  </si>
  <si>
    <r>
      <rPr>
        <sz val="8"/>
        <rFont val="Calibri"/>
        <family val="2"/>
      </rPr>
      <t>MÊS 1</t>
    </r>
  </si>
  <si>
    <r>
      <rPr>
        <sz val="8"/>
        <rFont val="Calibri"/>
        <family val="2"/>
      </rPr>
      <t>MÊS 2</t>
    </r>
  </si>
  <si>
    <r>
      <rPr>
        <sz val="8"/>
        <rFont val="Calibri"/>
        <family val="2"/>
      </rPr>
      <t>MÊS 3</t>
    </r>
  </si>
  <si>
    <r>
      <rPr>
        <sz val="8"/>
        <rFont val="Calibri"/>
        <family val="2"/>
      </rPr>
      <t>MÊS 4</t>
    </r>
  </si>
  <si>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</si>
  <si>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</si>
  <si>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</si>
  <si>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FONTE</t>
    </r>
  </si>
  <si>
    <r>
      <rPr>
        <b/>
        <sz val="9"/>
        <rFont val="Arial"/>
        <family val="2"/>
      </rPr>
      <t>UNID</t>
    </r>
  </si>
  <si>
    <r>
      <rPr>
        <b/>
        <sz val="9"/>
        <rFont val="Arial"/>
        <family val="2"/>
      </rPr>
      <t>QUANTIDADE</t>
    </r>
  </si>
  <si>
    <r>
      <rPr>
        <b/>
        <sz val="9"/>
        <rFont val="Arial"/>
        <family val="2"/>
      </rPr>
      <t>PREÇO UNITÁRIO R$</t>
    </r>
  </si>
  <si>
    <r>
      <rPr>
        <b/>
        <sz val="9"/>
        <rFont val="Arial"/>
        <family val="2"/>
      </rPr>
      <t>PREÇO TOTAL R$</t>
    </r>
  </si>
  <si>
    <r>
      <rPr>
        <b/>
        <sz val="9"/>
        <rFont val="Arial"/>
        <family val="2"/>
      </rPr>
      <t>SEM BDI</t>
    </r>
  </si>
  <si>
    <r>
      <rPr>
        <b/>
        <sz val="9"/>
        <rFont val="Arial"/>
        <family val="2"/>
      </rPr>
      <t>COM BDI</t>
    </r>
  </si>
  <si>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</si>
  <si>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SERVIÇOS PRELIMINARES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</si>
  <si>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</si>
  <si>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ED-50152</t>
    </r>
  </si>
  <si>
    <r>
      <rPr>
        <sz val="9"/>
        <rFont val="Arial"/>
        <family val="2"/>
      </rPr>
      <t>FORNECIMENTO E COLOCAÇÃO DE PLACA DE OBRA EM CHAPA GALVANIZADA (3,00 X 1,5 0 M) - EM CHAPA GALVANIZADA 0,26 AFIXADAS COM REBITES 540 E PARAFUSOS 3/8, EM ESTRUTURA METÁLICA VIGA U 2" ENRIJECIDA COM METALON 20 X 20, SUPORTE EM EUCALIPTO AUTOCLAVADO PINTADAS</t>
    </r>
  </si>
  <si>
    <r>
      <rPr>
        <sz val="9"/>
        <rFont val="Arial"/>
        <family val="2"/>
      </rPr>
      <t>SETOP</t>
    </r>
  </si>
  <si>
    <r>
      <rPr>
        <sz val="9"/>
        <rFont val="Arial"/>
        <family val="2"/>
      </rPr>
      <t>U</t>
    </r>
  </si>
  <si>
    <r>
      <rPr>
        <sz val="9"/>
        <rFont val="Arial"/>
        <family val="2"/>
      </rPr>
      <t>1.2</t>
    </r>
  </si>
  <si>
    <r>
      <rPr>
        <sz val="9"/>
        <rFont val="Arial"/>
        <family val="2"/>
      </rPr>
      <t>ED-50392</t>
    </r>
  </si>
  <si>
    <r>
      <rPr>
        <sz val="9"/>
        <rFont val="Arial"/>
        <family val="2"/>
      </rPr>
      <t>OBRAS ATÉ O VALOR DE 1.000.000,00</t>
    </r>
  </si>
  <si>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</si>
  <si>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>2</t>
    </r>
  </si>
  <si>
    <r>
      <rPr>
        <b/>
        <sz val="9"/>
        <rFont val="Arial"/>
        <family val="2"/>
      </rPr>
      <t>AV. TIRADENTES</t>
    </r>
  </si>
  <si>
    <r>
      <rPr>
        <b/>
        <sz val="9"/>
        <rFont val="Arial"/>
        <family val="2"/>
      </rPr>
      <t>2.1</t>
    </r>
  </si>
  <si>
    <r>
      <rPr>
        <sz val="9"/>
        <rFont val="Arial"/>
        <family val="2"/>
      </rPr>
      <t>2.1.1</t>
    </r>
  </si>
  <si>
    <r>
      <rPr>
        <sz val="9"/>
        <rFont val="Arial"/>
        <family val="2"/>
      </rPr>
      <t>99064</t>
    </r>
  </si>
  <si>
    <r>
      <rPr>
        <sz val="9"/>
        <rFont val="Arial"/>
        <family val="2"/>
      </rPr>
      <t>LOCAÇÃO DE PAVIMENTAÇÃO. AF_10/2018</t>
    </r>
  </si>
  <si>
    <r>
      <rPr>
        <sz val="9"/>
        <rFont val="Arial"/>
        <family val="2"/>
      </rPr>
      <t>SINAPI</t>
    </r>
  </si>
  <si>
    <r>
      <rPr>
        <sz val="9"/>
        <rFont val="Arial"/>
        <family val="2"/>
      </rPr>
      <t>M</t>
    </r>
  </si>
  <si>
    <r>
      <rPr>
        <b/>
        <sz val="9"/>
        <rFont val="Arial"/>
        <family val="2"/>
      </rPr>
      <t>2.2</t>
    </r>
  </si>
  <si>
    <r>
      <rPr>
        <b/>
        <sz val="9"/>
        <rFont val="Arial"/>
        <family val="2"/>
      </rPr>
      <t>TERRAPLANAGEM</t>
    </r>
  </si>
  <si>
    <r>
      <rPr>
        <sz val="9"/>
        <rFont val="Arial"/>
        <family val="2"/>
      </rPr>
      <t>2.2.1</t>
    </r>
  </si>
  <si>
    <r>
      <rPr>
        <sz val="9"/>
        <rFont val="Arial"/>
        <family val="2"/>
      </rPr>
      <t>RO-40160</t>
    </r>
  </si>
  <si>
    <r>
      <rPr>
        <sz val="9"/>
        <rFont val="Arial"/>
        <family val="2"/>
      </rPr>
      <t>Escavação, carga, descarga, espalhamento e transporte de material de 1ª categoria, com caminhão. Distância média de transporte de 3.001 a 4. 000 m</t>
    </r>
  </si>
  <si>
    <r>
      <rPr>
        <sz val="9"/>
        <rFont val="Arial"/>
        <family val="2"/>
      </rPr>
      <t>DER-MG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</si>
  <si>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</si>
  <si>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2.2.2</t>
    </r>
  </si>
  <si>
    <r>
      <rPr>
        <sz val="9"/>
        <rFont val="Arial"/>
        <family val="2"/>
      </rPr>
      <t>ED-51104</t>
    </r>
  </si>
  <si>
    <r>
      <rPr>
        <sz val="9"/>
        <rFont val="Arial"/>
        <family val="2"/>
      </rPr>
      <t>ESCAVAÇÃO MECÂNICA COM TRATOR, INCLUSIVE TRANSPORTE ATÉ 50 M EM MATERIAL DE 2ª CATEGORIA</t>
    </r>
  </si>
  <si>
    <r>
      <rPr>
        <sz val="9"/>
        <rFont val="Arial"/>
        <family val="2"/>
      </rPr>
      <t>2.2.3</t>
    </r>
  </si>
  <si>
    <r>
      <rPr>
        <sz val="9"/>
        <rFont val="Arial"/>
        <family val="2"/>
      </rPr>
      <t>RO-41081</t>
    </r>
  </si>
  <si>
    <r>
      <rPr>
        <sz val="9"/>
        <rFont val="Arial"/>
        <family val="2"/>
      </rPr>
      <t>Regularização do sub-leito (proctor normal)</t>
    </r>
  </si>
  <si>
    <r>
      <rPr>
        <sz val="9"/>
        <rFont val="Arial"/>
        <family val="2"/>
      </rPr>
      <t>m2</t>
    </r>
  </si>
  <si>
    <r>
      <rPr>
        <b/>
        <sz val="9"/>
        <rFont val="Arial"/>
        <family val="2"/>
      </rPr>
      <t>2.3</t>
    </r>
  </si>
  <si>
    <r>
      <rPr>
        <b/>
        <sz val="9"/>
        <rFont val="Arial"/>
        <family val="2"/>
      </rPr>
      <t>PAVIMENTAÇÃO</t>
    </r>
  </si>
  <si>
    <r>
      <rPr>
        <sz val="9"/>
        <rFont val="Arial"/>
        <family val="2"/>
      </rPr>
      <t>2.3.1</t>
    </r>
  </si>
  <si>
    <r>
      <rPr>
        <sz val="9"/>
        <rFont val="Arial"/>
        <family val="2"/>
      </rPr>
      <t>RO-43113</t>
    </r>
  </si>
  <si>
    <r>
      <rPr>
        <sz val="9"/>
        <rFont val="Arial"/>
        <family val="2"/>
      </rPr>
      <t>Base de solo sem mistura, compactada na energia do proctor intermediário (Execução, incluindo escavação, carga, descarga, espalhamento, umidecimento e compactação do material; exclui aquisição e transporte do material)</t>
    </r>
  </si>
  <si>
    <r>
      <rPr>
        <sz val="9"/>
        <rFont val="Arial"/>
        <family val="2"/>
      </rPr>
      <t>2.3.2</t>
    </r>
  </si>
  <si>
    <r>
      <rPr>
        <sz val="9"/>
        <rFont val="Arial"/>
        <family val="2"/>
      </rPr>
      <t>RO-41338</t>
    </r>
  </si>
  <si>
    <r>
      <rPr>
        <sz val="9"/>
        <rFont val="Arial"/>
        <family val="2"/>
      </rPr>
      <t>Transporte de material de jazida para conservação. Distância média de transporte de 10,10 a 15,00 km</t>
    </r>
  </si>
  <si>
    <r>
      <rPr>
        <sz val="9"/>
        <rFont val="Arial"/>
        <family val="2"/>
      </rPr>
      <t>M3xKM</t>
    </r>
  </si>
  <si>
    <r>
      <rPr>
        <sz val="9"/>
        <rFont val="Arial"/>
        <family val="2"/>
      </rPr>
      <t>2.3.3</t>
    </r>
  </si>
  <si>
    <r>
      <rPr>
        <sz val="9"/>
        <rFont val="Arial"/>
        <family val="2"/>
      </rPr>
      <t>RO-51228</t>
    </r>
  </si>
  <si>
    <r>
      <rPr>
        <sz val="9"/>
        <rFont val="Arial"/>
        <family val="2"/>
      </rPr>
      <t>Imprimação (Execução e fornecimento do material betuminoso, exclusive transporte do material betuminoso)</t>
    </r>
  </si>
  <si>
    <r>
      <rPr>
        <sz val="9"/>
        <rFont val="Arial"/>
        <family val="2"/>
      </rPr>
      <t>2.3.4</t>
    </r>
  </si>
  <si>
    <r>
      <rPr>
        <sz val="9"/>
        <rFont val="Arial"/>
        <family val="2"/>
      </rPr>
      <t>RO-41376</t>
    </r>
  </si>
  <si>
    <r>
      <rPr>
        <sz val="9"/>
        <rFont val="Arial"/>
        <family val="2"/>
      </rPr>
      <t>Transporte de material de qualquer natureza. Distância média de transporte &gt;= 50,10 km</t>
    </r>
  </si>
  <si>
    <r>
      <rPr>
        <sz val="9"/>
        <rFont val="Arial"/>
        <family val="2"/>
      </rPr>
      <t>TxKM</t>
    </r>
  </si>
  <si>
    <r>
      <rPr>
        <sz val="9"/>
        <rFont val="Arial"/>
        <family val="2"/>
      </rPr>
      <t>2.3.5</t>
    </r>
  </si>
  <si>
    <r>
      <rPr>
        <sz val="9"/>
        <rFont val="Arial"/>
        <family val="2"/>
      </rPr>
      <t>RO-51229</t>
    </r>
  </si>
  <si>
    <r>
      <rPr>
        <sz val="9"/>
        <rFont val="Arial"/>
        <family val="2"/>
      </rPr>
      <t>Pintura de ligação (Execução e fornecimento do material betuminoso, exclusive transporte do material betuminoso)</t>
    </r>
  </si>
  <si>
    <r>
      <rPr>
        <sz val="9"/>
        <rFont val="Arial"/>
        <family val="2"/>
      </rPr>
      <t>2.3.6</t>
    </r>
  </si>
  <si>
    <r>
      <rPr>
        <sz val="9"/>
        <rFont val="Arial"/>
        <family val="2"/>
      </rPr>
      <t>2.3.7</t>
    </r>
  </si>
  <si>
    <r>
      <rPr>
        <sz val="9"/>
        <rFont val="Arial"/>
        <family val="2"/>
      </rPr>
      <t>100625</t>
    </r>
  </si>
  <si>
    <r>
      <rPr>
        <sz val="9"/>
        <rFont val="Arial"/>
        <family val="2"/>
      </rPr>
      <t>EXECUÇÃO DE PAVIMENTO COM APLICAÇÃO DE PRÉ-MISTURADO A FRIO, CAMADA DE BINDER - EXCLUSIVE CARGA E TRANSPORTE. AF_11/2019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</si>
  <si>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</si>
  <si>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2.3.8</t>
    </r>
  </si>
  <si>
    <r>
      <rPr>
        <b/>
        <sz val="9"/>
        <rFont val="Arial"/>
        <family val="2"/>
      </rPr>
      <t>2.4</t>
    </r>
  </si>
  <si>
    <r>
      <rPr>
        <b/>
        <sz val="9"/>
        <rFont val="Arial"/>
        <family val="2"/>
      </rPr>
      <t>MEIO-FIO</t>
    </r>
  </si>
  <si>
    <r>
      <rPr>
        <sz val="9"/>
        <rFont val="Arial"/>
        <family val="2"/>
      </rPr>
      <t>2.4.1</t>
    </r>
  </si>
  <si>
    <r>
      <rPr>
        <sz val="9"/>
        <rFont val="Arial"/>
        <family val="2"/>
      </rPr>
      <t>ED-51139</t>
    </r>
  </si>
  <si>
    <r>
      <rPr>
        <sz val="9"/>
        <rFont val="Arial"/>
        <family val="2"/>
      </rPr>
      <t>GUIA DE MEIO-FIO, EM CONCRETO COM FCK 20MPA, PRÉ-MOLDADA, MFC-01 PADRÃO DER-MG, DIMENSÕES (12X16,7X35)CM, EXCLUSIVE SARJETA, INCLUSIVE ESCAVAÇÃO, APILOAMENTO E TRANSPORTE COM RETIRADA DO MATERIAL ESCAVADO (EM CAÇAMBA)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</si>
  <si>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</si>
  <si>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>2.4.2</t>
    </r>
  </si>
  <si>
    <r>
      <rPr>
        <sz val="9"/>
        <rFont val="Arial"/>
        <family val="2"/>
      </rPr>
      <t>94287</t>
    </r>
  </si>
  <si>
    <r>
      <rPr>
        <sz val="9"/>
        <rFont val="Arial"/>
        <family val="2"/>
      </rPr>
      <t>EXECUÇÃO DE SARJETA DE CONCRETO USINADO, MOLDADA IN LOCO EM TRECHO RETO, 30 CM BASE X 10 CM ALTURA. AF_06/2016</t>
    </r>
  </si>
  <si>
    <r>
      <rPr>
        <sz val="9"/>
        <rFont val="Arial"/>
        <family val="2"/>
      </rPr>
      <t>2.4.3</t>
    </r>
  </si>
  <si>
    <r>
      <rPr>
        <sz val="9"/>
        <rFont val="Arial"/>
        <family val="2"/>
      </rPr>
      <t>ED-51141</t>
    </r>
  </si>
  <si>
    <r>
      <rPr>
        <sz val="9"/>
        <rFont val="Arial"/>
        <family val="2"/>
      </rPr>
      <t>GUIA DE MEIO-FIO, EM CONCRETO COM FCK 15MPA, MOLDADA IN-LOCO, SEÇÃO 15X45CM, FORMA EM MADEIRA, EXCLUSIVE SARJETA, INCLUSIVE ESCAVAÇÃO, APILOAMENTO E TRANSPORTE COM RETIRADA DO MATERIAL ESCAVADO (EM CAÇAMBA)</t>
    </r>
  </si>
  <si>
    <r>
      <rPr>
        <b/>
        <sz val="9"/>
        <rFont val="Arial"/>
        <family val="2"/>
      </rPr>
      <t>3</t>
    </r>
  </si>
  <si>
    <r>
      <rPr>
        <b/>
        <sz val="9"/>
        <rFont val="Arial"/>
        <family val="2"/>
      </rPr>
      <t>AV.  OITO DE DEZEMBRO</t>
    </r>
  </si>
  <si>
    <r>
      <rPr>
        <b/>
        <sz val="9"/>
        <rFont val="Arial"/>
        <family val="2"/>
      </rPr>
      <t>3.1</t>
    </r>
  </si>
  <si>
    <r>
      <rPr>
        <sz val="9"/>
        <rFont val="Arial"/>
        <family val="2"/>
      </rPr>
      <t>3.1.1</t>
    </r>
  </si>
  <si>
    <r>
      <rPr>
        <b/>
        <sz val="9"/>
        <rFont val="Arial"/>
        <family val="2"/>
      </rPr>
      <t>3.2</t>
    </r>
  </si>
  <si>
    <r>
      <rPr>
        <sz val="9"/>
        <rFont val="Arial"/>
        <family val="2"/>
      </rPr>
      <t>3.2.1</t>
    </r>
  </si>
  <si>
    <r>
      <rPr>
        <sz val="9"/>
        <rFont val="Arial"/>
        <family val="2"/>
      </rPr>
      <t>3.2.2</t>
    </r>
  </si>
  <si>
    <r>
      <rPr>
        <sz val="9"/>
        <rFont val="Arial"/>
        <family val="2"/>
      </rPr>
      <t>3.2.3</t>
    </r>
  </si>
  <si>
    <r>
      <rPr>
        <b/>
        <sz val="9"/>
        <rFont val="Arial"/>
        <family val="2"/>
      </rPr>
      <t>3.3</t>
    </r>
  </si>
  <si>
    <r>
      <rPr>
        <sz val="9"/>
        <rFont val="Arial"/>
        <family val="2"/>
      </rPr>
      <t>3.3.1</t>
    </r>
  </si>
  <si>
    <r>
      <rPr>
        <sz val="9"/>
        <rFont val="Arial"/>
        <family val="2"/>
      </rPr>
      <t>3.3.2</t>
    </r>
  </si>
  <si>
    <r>
      <rPr>
        <sz val="9"/>
        <rFont val="Arial"/>
        <family val="2"/>
      </rPr>
      <t>3.3.3</t>
    </r>
  </si>
  <si>
    <r>
      <rPr>
        <sz val="9"/>
        <rFont val="Arial"/>
        <family val="2"/>
      </rPr>
      <t>3.3.4</t>
    </r>
  </si>
  <si>
    <r>
      <rPr>
        <sz val="9"/>
        <rFont val="Arial"/>
        <family val="2"/>
      </rPr>
      <t>3.3.5</t>
    </r>
  </si>
  <si>
    <r>
      <rPr>
        <sz val="9"/>
        <rFont val="Arial"/>
        <family val="2"/>
      </rPr>
      <t>3.3.6</t>
    </r>
  </si>
  <si>
    <r>
      <rPr>
        <sz val="9"/>
        <rFont val="Arial"/>
        <family val="2"/>
      </rPr>
      <t>3.3.7</t>
    </r>
  </si>
  <si>
    <r>
      <rPr>
        <sz val="9"/>
        <rFont val="Arial"/>
        <family val="2"/>
      </rPr>
      <t>3.3.8</t>
    </r>
  </si>
  <si>
    <r>
      <rPr>
        <b/>
        <sz val="9"/>
        <rFont val="Arial"/>
        <family val="2"/>
      </rPr>
      <t>3.4</t>
    </r>
  </si>
  <si>
    <r>
      <rPr>
        <sz val="9"/>
        <rFont val="Arial"/>
        <family val="2"/>
      </rPr>
      <t>3.4.1</t>
    </r>
  </si>
  <si>
    <r>
      <rPr>
        <sz val="9"/>
        <rFont val="Arial"/>
        <family val="2"/>
      </rPr>
      <t>3.4.2</t>
    </r>
  </si>
  <si>
    <r>
      <rPr>
        <sz val="9"/>
        <rFont val="Arial"/>
        <family val="2"/>
      </rPr>
      <t>3.4.3</t>
    </r>
  </si>
  <si>
    <r>
      <rPr>
        <b/>
        <sz val="9"/>
        <rFont val="Arial"/>
        <family val="2"/>
      </rPr>
      <t>4</t>
    </r>
  </si>
  <si>
    <r>
      <rPr>
        <b/>
        <sz val="9"/>
        <rFont val="Arial"/>
        <family val="2"/>
      </rPr>
      <t>RUA MONTES CLAROS</t>
    </r>
  </si>
  <si>
    <r>
      <rPr>
        <b/>
        <sz val="9"/>
        <rFont val="Arial"/>
        <family val="2"/>
      </rPr>
      <t>4.1</t>
    </r>
  </si>
  <si>
    <r>
      <rPr>
        <sz val="9"/>
        <rFont val="Arial"/>
        <family val="2"/>
      </rPr>
      <t>4.1.1</t>
    </r>
  </si>
  <si>
    <r>
      <rPr>
        <b/>
        <sz val="9"/>
        <rFont val="Arial"/>
        <family val="2"/>
      </rPr>
      <t>4.2</t>
    </r>
  </si>
  <si>
    <r>
      <rPr>
        <sz val="9"/>
        <rFont val="Arial"/>
        <family val="2"/>
      </rPr>
      <t>4.2.1</t>
    </r>
  </si>
  <si>
    <r>
      <rPr>
        <sz val="9"/>
        <rFont val="Arial"/>
        <family val="2"/>
      </rPr>
      <t>4.2.2</t>
    </r>
  </si>
  <si>
    <r>
      <rPr>
        <sz val="9"/>
        <rFont val="Arial"/>
        <family val="2"/>
      </rPr>
      <t>4.2.3</t>
    </r>
  </si>
  <si>
    <r>
      <rPr>
        <b/>
        <sz val="9"/>
        <rFont val="Arial"/>
        <family val="2"/>
      </rPr>
      <t>4.3</t>
    </r>
  </si>
  <si>
    <r>
      <rPr>
        <sz val="9"/>
        <rFont val="Arial"/>
        <family val="2"/>
      </rPr>
      <t>4.3.1</t>
    </r>
  </si>
  <si>
    <r>
      <rPr>
        <sz val="9"/>
        <rFont val="Arial"/>
        <family val="2"/>
      </rPr>
      <t>4.3.2</t>
    </r>
  </si>
  <si>
    <r>
      <rPr>
        <sz val="9"/>
        <rFont val="Arial"/>
        <family val="2"/>
      </rPr>
      <t>4.3.3</t>
    </r>
  </si>
  <si>
    <r>
      <rPr>
        <sz val="9"/>
        <rFont val="Arial"/>
        <family val="2"/>
      </rPr>
      <t>4.3.4</t>
    </r>
  </si>
  <si>
    <r>
      <rPr>
        <sz val="9"/>
        <rFont val="Arial"/>
        <family val="2"/>
      </rPr>
      <t>4.3.5</t>
    </r>
  </si>
  <si>
    <r>
      <rPr>
        <sz val="9"/>
        <rFont val="Arial"/>
        <family val="2"/>
      </rPr>
      <t>4.3.6</t>
    </r>
  </si>
  <si>
    <r>
      <rPr>
        <sz val="9"/>
        <rFont val="Arial"/>
        <family val="2"/>
      </rPr>
      <t>4.3.7</t>
    </r>
  </si>
  <si>
    <r>
      <rPr>
        <sz val="9"/>
        <rFont val="Arial"/>
        <family val="2"/>
      </rPr>
      <t>4.3.8</t>
    </r>
  </si>
  <si>
    <r>
      <rPr>
        <b/>
        <sz val="9"/>
        <rFont val="Arial"/>
        <family val="2"/>
      </rPr>
      <t>4.4</t>
    </r>
  </si>
  <si>
    <r>
      <rPr>
        <sz val="9"/>
        <rFont val="Arial"/>
        <family val="2"/>
      </rPr>
      <t>4.4.1</t>
    </r>
  </si>
  <si>
    <r>
      <rPr>
        <sz val="9"/>
        <rFont val="Arial"/>
        <family val="2"/>
      </rPr>
      <t>4.4.2</t>
    </r>
  </si>
  <si>
    <r>
      <rPr>
        <sz val="9"/>
        <rFont val="Arial"/>
        <family val="2"/>
      </rPr>
      <t>4.4.3</t>
    </r>
  </si>
  <si>
    <r>
      <rPr>
        <b/>
        <sz val="9"/>
        <rFont val="Arial"/>
        <family val="2"/>
      </rPr>
      <t>VALOR BDI TOTAL:</t>
    </r>
  </si>
  <si>
    <r>
      <rPr>
        <b/>
        <sz val="9"/>
        <rFont val="Arial"/>
        <family val="2"/>
      </rPr>
      <t>VALOR ORÇAMENTO:</t>
    </r>
  </si>
  <si>
    <r>
      <rPr>
        <b/>
        <sz val="9"/>
        <rFont val="Arial"/>
        <family val="2"/>
      </rPr>
      <t>VALOR TOTAL:</t>
    </r>
  </si>
  <si>
    <t xml:space="preserve">LWAN MATHEUS COSTA SOUZA
</t>
  </si>
  <si>
    <t>ENGENHEIRO CIVIL CREA/MG 255.542/D</t>
  </si>
  <si>
    <t>PREFEITURA MUNICIPAL DE IBIAÍ-MG</t>
  </si>
  <si>
    <t>PREÇO TOTAL QUE LWAN CALCULOU</t>
  </si>
  <si>
    <t>PREÇO S/ BDI QUE LWAN USOU</t>
  </si>
  <si>
    <t>PREÇO C/ BDI QUE LWAN USOU</t>
  </si>
  <si>
    <t xml:space="preserve">DIFERENÇA DO PREÇO C/ 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</si>
</sst>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%"/>
    <numFmt numFmtId="166" formatCode="#,##0.00\'\ %\'"/>
    <numFmt numFmtId="167" formatCode="#,##0.0000"/>
  </numFmts>
  <fonts count="15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14" borderId="1"/>
  </cellStyleXfs>
  <cellXfs count="82">
    <xf numFmtId="0" fontId="0" fillId="0" borderId="0" xfId="0"/>
    <xf numFmtId="2" fontId="0" fillId="0" borderId="0" xfId="0" applyNumberFormat="1"/>
    <xf numFmtId="4" fontId="0" fillId="0" borderId="0" xfId="0" applyNumberFormat="1"/>
    <xf numFmtId="165" fontId="4" fillId="14" borderId="3" xfId="0" applyNumberFormat="1" applyFont="1" applyFill="1" applyBorder="1" applyAlignment="1">
      <alignment horizontal="right" vertical="center" wrapText="1"/>
    </xf>
    <xf numFmtId="0" fontId="5" fillId="14" borderId="3" xfId="0" applyFont="1" applyFill="1" applyBorder="1" applyAlignment="1" applyProtection="1">
      <alignment wrapText="1"/>
      <protection locked="0"/>
    </xf>
    <xf numFmtId="4" fontId="4" fillId="15" borderId="2" xfId="0" applyNumberFormat="1" applyFont="1" applyFill="1" applyBorder="1" applyAlignment="1">
      <alignment horizontal="right" vertical="center" wrapText="1"/>
    </xf>
    <xf numFmtId="0" fontId="5" fillId="14" borderId="4" xfId="0" applyFont="1" applyFill="1" applyBorder="1" applyAlignment="1" applyProtection="1">
      <alignment wrapText="1"/>
      <protection locked="0"/>
    </xf>
    <xf numFmtId="0" fontId="5" fillId="15" borderId="5" xfId="0" applyFont="1" applyFill="1" applyBorder="1" applyAlignment="1" applyProtection="1">
      <alignment wrapText="1"/>
      <protection locked="0"/>
    </xf>
    <xf numFmtId="4" fontId="4" fillId="15" borderId="3" xfId="0" applyNumberFormat="1" applyFont="1" applyFill="1" applyBorder="1" applyAlignment="1">
      <alignment horizontal="right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166" fontId="6" fillId="14" borderId="11" xfId="0" applyNumberFormat="1" applyFont="1" applyFill="1" applyBorder="1" applyAlignment="1">
      <alignment horizontal="right" vertical="center" wrapText="1"/>
    </xf>
    <xf numFmtId="4" fontId="6" fillId="14" borderId="11" xfId="0" applyNumberFormat="1" applyFont="1" applyFill="1" applyBorder="1" applyAlignment="1">
      <alignment horizontal="right" vertical="center" wrapText="1"/>
    </xf>
    <xf numFmtId="0" fontId="5" fillId="15" borderId="12" xfId="0" applyFont="1" applyFill="1" applyBorder="1" applyAlignment="1" applyProtection="1">
      <alignment wrapText="1"/>
      <protection locked="0"/>
    </xf>
    <xf numFmtId="0" fontId="5" fillId="15" borderId="13" xfId="0" applyFont="1" applyFill="1" applyBorder="1" applyAlignment="1" applyProtection="1">
      <alignment wrapText="1"/>
      <protection locked="0"/>
    </xf>
    <xf numFmtId="0" fontId="5" fillId="15" borderId="14" xfId="0" applyFont="1" applyFill="1" applyBorder="1" applyAlignment="1" applyProtection="1">
      <alignment wrapText="1"/>
      <protection locked="0"/>
    </xf>
    <xf numFmtId="4" fontId="4" fillId="15" borderId="16" xfId="0" applyNumberFormat="1" applyFont="1" applyFill="1" applyBorder="1" applyAlignment="1">
      <alignment horizontal="right" vertical="center" wrapText="1"/>
    </xf>
    <xf numFmtId="4" fontId="10" fillId="7" borderId="2" xfId="0" applyNumberFormat="1" applyFont="1" applyFill="1" applyBorder="1" applyAlignment="1" applyProtection="1">
      <alignment horizontal="right" vertical="center" wrapText="1"/>
    </xf>
    <xf numFmtId="0" fontId="7" fillId="8" borderId="2" xfId="0" applyNumberFormat="1" applyFont="1" applyFill="1" applyBorder="1" applyAlignment="1" applyProtection="1">
      <alignment horizontal="left" vertical="center" wrapText="1"/>
    </xf>
    <xf numFmtId="0" fontId="7" fillId="9" borderId="2" xfId="0" applyNumberFormat="1" applyFont="1" applyFill="1" applyBorder="1" applyAlignment="1" applyProtection="1">
      <alignment horizontal="center" vertical="center" wrapText="1"/>
    </xf>
    <xf numFmtId="164" fontId="7" fillId="10" borderId="2" xfId="0" applyNumberFormat="1" applyFont="1" applyFill="1" applyBorder="1" applyAlignment="1" applyProtection="1">
      <alignment horizontal="right" vertical="center" wrapText="1"/>
    </xf>
    <xf numFmtId="4" fontId="7" fillId="11" borderId="2" xfId="0" applyNumberFormat="1" applyFont="1" applyFill="1" applyBorder="1" applyAlignment="1" applyProtection="1">
      <alignment horizontal="right" vertical="center" wrapText="1"/>
    </xf>
    <xf numFmtId="0" fontId="9" fillId="12" borderId="0" xfId="0" applyNumberFormat="1" applyFont="1" applyFill="1" applyBorder="1" applyAlignment="1" applyProtection="1">
      <alignment wrapText="1"/>
      <protection locked="0"/>
    </xf>
    <xf numFmtId="4" fontId="10" fillId="16" borderId="2" xfId="0" applyNumberFormat="1" applyFont="1" applyFill="1" applyBorder="1" applyAlignment="1" applyProtection="1">
      <alignment horizontal="right" vertical="center" wrapText="1"/>
    </xf>
    <xf numFmtId="0" fontId="12" fillId="14" borderId="1" xfId="1" applyBorder="1"/>
    <xf numFmtId="0" fontId="10" fillId="5" borderId="2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0" fontId="10" fillId="3" borderId="23" xfId="0" applyNumberFormat="1" applyFont="1" applyFill="1" applyBorder="1" applyAlignment="1" applyProtection="1">
      <alignment horizontal="center" vertical="center" wrapText="1"/>
    </xf>
    <xf numFmtId="0" fontId="10" fillId="5" borderId="22" xfId="0" applyNumberFormat="1" applyFont="1" applyFill="1" applyBorder="1" applyAlignment="1" applyProtection="1">
      <alignment horizontal="left" vertical="center" wrapText="1"/>
    </xf>
    <xf numFmtId="4" fontId="10" fillId="7" borderId="23" xfId="0" applyNumberFormat="1" applyFont="1" applyFill="1" applyBorder="1" applyAlignment="1" applyProtection="1">
      <alignment horizontal="right" vertical="center" wrapText="1"/>
    </xf>
    <xf numFmtId="0" fontId="7" fillId="8" borderId="22" xfId="0" applyNumberFormat="1" applyFont="1" applyFill="1" applyBorder="1" applyAlignment="1" applyProtection="1">
      <alignment horizontal="left" vertical="center" wrapText="1"/>
    </xf>
    <xf numFmtId="164" fontId="7" fillId="10" borderId="23" xfId="0" applyNumberFormat="1" applyFont="1" applyFill="1" applyBorder="1" applyAlignment="1" applyProtection="1">
      <alignment horizontal="righ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9" fillId="12" borderId="24" xfId="0" applyNumberFormat="1" applyFont="1" applyFill="1" applyBorder="1" applyAlignment="1" applyProtection="1">
      <alignment wrapText="1"/>
      <protection locked="0"/>
    </xf>
    <xf numFmtId="0" fontId="9" fillId="12" borderId="1" xfId="0" applyNumberFormat="1" applyFont="1" applyFill="1" applyBorder="1" applyAlignment="1" applyProtection="1">
      <alignment wrapText="1"/>
      <protection locked="0"/>
    </xf>
    <xf numFmtId="4" fontId="10" fillId="16" borderId="23" xfId="0" applyNumberFormat="1" applyFont="1" applyFill="1" applyBorder="1" applyAlignment="1" applyProtection="1">
      <alignment horizontal="right" vertical="center" wrapText="1"/>
    </xf>
    <xf numFmtId="0" fontId="0" fillId="0" borderId="24" xfId="0" applyBorder="1"/>
    <xf numFmtId="0" fontId="0" fillId="0" borderId="1" xfId="0" applyBorder="1"/>
    <xf numFmtId="0" fontId="0" fillId="0" borderId="25" xfId="0" applyBorder="1"/>
    <xf numFmtId="0" fontId="0" fillId="0" borderId="26" xfId="0" applyBorder="1"/>
    <xf numFmtId="0" fontId="12" fillId="14" borderId="27" xfId="1" applyBorder="1"/>
    <xf numFmtId="0" fontId="0" fillId="0" borderId="27" xfId="0" applyBorder="1"/>
    <xf numFmtId="0" fontId="0" fillId="0" borderId="28" xfId="0" applyBorder="1"/>
    <xf numFmtId="167" fontId="7" fillId="10" borderId="2" xfId="0" applyNumberFormat="1" applyFont="1" applyFill="1" applyBorder="1" applyAlignment="1" applyProtection="1">
      <alignment horizontal="right" vertical="center" wrapText="1"/>
    </xf>
    <xf numFmtId="0" fontId="13" fillId="14" borderId="27" xfId="1" applyFont="1" applyFill="1" applyBorder="1" applyAlignment="1">
      <alignment horizontal="center" vertical="top" wrapText="1"/>
    </xf>
    <xf numFmtId="0" fontId="14" fillId="14" borderId="18" xfId="1" applyFont="1" applyFill="1" applyBorder="1" applyAlignment="1">
      <alignment horizontal="center" vertical="center"/>
    </xf>
    <xf numFmtId="0" fontId="13" fillId="14" borderId="18" xfId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 applyProtection="1">
      <alignment horizontal="left" vertical="top" wrapText="1"/>
      <protection locked="0"/>
    </xf>
    <xf numFmtId="0" fontId="0" fillId="2" borderId="20" xfId="0" applyNumberFormat="1" applyFont="1" applyFill="1" applyBorder="1" applyAlignment="1" applyProtection="1">
      <alignment horizontal="left" vertical="top" wrapText="1"/>
      <protection locked="0"/>
    </xf>
    <xf numFmtId="0" fontId="0" fillId="2" borderId="21" xfId="0" applyNumberFormat="1" applyFont="1" applyFill="1" applyBorder="1" applyAlignment="1" applyProtection="1">
      <alignment horizontal="left" vertical="top" wrapText="1"/>
      <protection locked="0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NumberFormat="1" applyFont="1" applyFill="1" applyBorder="1" applyAlignment="1" applyProtection="1">
      <alignment horizontal="left" vertical="center" wrapText="1"/>
    </xf>
    <xf numFmtId="0" fontId="10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13" borderId="2" xfId="0" applyNumberFormat="1" applyFont="1" applyFill="1" applyBorder="1" applyAlignment="1" applyProtection="1">
      <alignment horizontal="right" vertical="center" wrapText="1"/>
    </xf>
    <xf numFmtId="0" fontId="10" fillId="14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wrapText="1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14" borderId="1" xfId="1" applyFont="1" applyFill="1" applyBorder="1" applyAlignment="1">
      <alignment horizontal="center" vertical="top" wrapText="1"/>
    </xf>
    <xf numFmtId="0" fontId="3" fillId="14" borderId="10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 applyProtection="1">
      <alignment horizontal="left" vertical="center" wrapText="1"/>
      <protection locked="0"/>
    </xf>
    <xf numFmtId="0" fontId="4" fillId="14" borderId="2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 applyProtection="1">
      <alignment horizontal="left" vertical="center" wrapText="1"/>
      <protection locked="0"/>
    </xf>
    <xf numFmtId="4" fontId="4" fillId="14" borderId="2" xfId="0" applyNumberFormat="1" applyFont="1" applyFill="1" applyBorder="1" applyAlignment="1">
      <alignment horizontal="right" vertical="center" wrapText="1"/>
    </xf>
    <xf numFmtId="0" fontId="4" fillId="14" borderId="2" xfId="0" applyFont="1" applyFill="1" applyBorder="1" applyAlignment="1" applyProtection="1">
      <alignment horizontal="right" vertical="center" wrapText="1"/>
      <protection locked="0"/>
    </xf>
    <xf numFmtId="4" fontId="3" fillId="15" borderId="6" xfId="0" applyNumberFormat="1" applyFont="1" applyFill="1" applyBorder="1" applyAlignment="1">
      <alignment horizontal="right" vertical="center" wrapText="1"/>
    </xf>
    <xf numFmtId="0" fontId="3" fillId="15" borderId="15" xfId="0" applyFont="1" applyFill="1" applyBorder="1" applyAlignment="1" applyProtection="1">
      <alignment horizontal="right" vertical="center" wrapText="1"/>
      <protection locked="0"/>
    </xf>
    <xf numFmtId="4" fontId="4" fillId="15" borderId="11" xfId="0" applyNumberFormat="1" applyFont="1" applyFill="1" applyBorder="1" applyAlignment="1">
      <alignment horizontal="right" vertical="center" wrapText="1"/>
    </xf>
    <xf numFmtId="0" fontId="4" fillId="15" borderId="17" xfId="0" applyFont="1" applyFill="1" applyBorder="1" applyAlignment="1" applyProtection="1">
      <alignment horizontal="right" vertical="center" wrapText="1"/>
      <protection locked="0"/>
    </xf>
    <xf numFmtId="0" fontId="0" fillId="14" borderId="1" xfId="0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766646</xdr:colOff>
      <xdr:row>0</xdr:row>
      <xdr:rowOff>1752600</xdr:rowOff>
    </xdr:to>
    <xdr:pic>
      <xdr:nvPicPr>
        <xdr:cNvPr id="101270352" name="Picture">
          <a:extLst>
            <a:ext uri="{FF2B5EF4-FFF2-40B4-BE49-F238E27FC236}">
              <a16:creationId xmlns:a16="http://schemas.microsoft.com/office/drawing/2014/main" xmlns="" id="{00000000-0008-0000-0000-0000504309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249"/>
        </a:stretch>
      </xdr:blipFill>
      <xdr:spPr>
        <a:xfrm>
          <a:off x="0" y="0"/>
          <a:ext cx="9954786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766646</xdr:colOff>
      <xdr:row>0</xdr:row>
      <xdr:rowOff>1752600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xmlns="" id="{38C4F756-A2AC-4C2A-8D27-712B6B944D8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249"/>
        </a:stretch>
      </xdr:blipFill>
      <xdr:spPr>
        <a:xfrm>
          <a:off x="0" y="0"/>
          <a:ext cx="9958271" cy="175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0</xdr:row>
      <xdr:rowOff>1466850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xmlns="" id="{A3B1E018-C0C0-45BA-96CF-557461E330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60"/>
        </a:stretch>
      </xdr:blipFill>
      <xdr:spPr>
        <a:xfrm>
          <a:off x="0" y="0"/>
          <a:ext cx="649605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outlinePr summaryBelow="0"/>
    <pageSetUpPr fitToPage="1"/>
  </sheetPr>
  <dimension ref="A1:W74"/>
  <sheetViews>
    <sheetView tabSelected="1" view="pageBreakPreview" topLeftCell="A49" zoomScale="80" zoomScaleNormal="80" zoomScaleSheetLayoutView="80" workbookViewId="0">
      <selection activeCell="G61" sqref="G61"/>
    </sheetView>
  </sheetViews>
  <sheetFormatPr defaultRowHeight="15"/>
  <cols>
    <col min="1" max="1" width="7.42578125" customWidth="1"/>
    <col min="2" max="2" width="10.85546875" customWidth="1"/>
    <col min="3" max="3" width="49.28515625" customWidth="1"/>
    <col min="4" max="4" width="10" customWidth="1"/>
    <col min="5" max="5" width="8.7109375" customWidth="1"/>
    <col min="6" max="6" width="11.5703125" bestFit="1" customWidth="1"/>
    <col min="7" max="7" width="13.85546875" customWidth="1"/>
    <col min="8" max="8" width="13.42578125" customWidth="1"/>
    <col min="9" max="9" width="12.7109375" bestFit="1" customWidth="1"/>
    <col min="10" max="10" width="14.42578125" bestFit="1" customWidth="1"/>
    <col min="11" max="11" width="9.140625" hidden="1" customWidth="1"/>
    <col min="12" max="13" width="13.5703125" hidden="1" customWidth="1"/>
    <col min="14" max="14" width="12.5703125" hidden="1" customWidth="1"/>
    <col min="15" max="15" width="12.42578125" hidden="1" customWidth="1"/>
    <col min="16" max="17" width="9.140625" hidden="1" customWidth="1"/>
    <col min="18" max="21" width="17.140625" hidden="1" customWidth="1"/>
    <col min="22" max="23" width="10.28515625" bestFit="1" customWidth="1"/>
  </cols>
  <sheetData>
    <row r="1" spans="1:23" ht="138.75" customHeight="1">
      <c r="A1" s="54"/>
      <c r="B1" s="55"/>
      <c r="C1" s="55"/>
      <c r="D1" s="55"/>
      <c r="E1" s="55"/>
      <c r="F1" s="55"/>
      <c r="G1" s="55"/>
      <c r="H1" s="55"/>
      <c r="I1" s="55"/>
      <c r="J1" s="56"/>
      <c r="R1" s="66" t="s">
        <v>145</v>
      </c>
      <c r="S1" s="66" t="s">
        <v>146</v>
      </c>
      <c r="T1" s="66" t="s">
        <v>147</v>
      </c>
      <c r="U1" s="66" t="s">
        <v>144</v>
      </c>
    </row>
    <row r="2" spans="1:23" ht="12" customHeight="1">
      <c r="A2" s="57" t="s">
        <v>16</v>
      </c>
      <c r="B2" s="59" t="s">
        <v>17</v>
      </c>
      <c r="C2" s="59" t="s">
        <v>18</v>
      </c>
      <c r="D2" s="59" t="s">
        <v>19</v>
      </c>
      <c r="E2" s="59" t="s">
        <v>20</v>
      </c>
      <c r="F2" s="59" t="s">
        <v>21</v>
      </c>
      <c r="G2" s="59" t="s">
        <v>22</v>
      </c>
      <c r="H2" s="60"/>
      <c r="I2" s="59" t="s">
        <v>23</v>
      </c>
      <c r="J2" s="61"/>
      <c r="R2" s="66"/>
      <c r="S2" s="66"/>
      <c r="T2" s="66"/>
      <c r="U2" s="66"/>
    </row>
    <row r="3" spans="1:23">
      <c r="A3" s="58"/>
      <c r="B3" s="60"/>
      <c r="C3" s="60"/>
      <c r="D3" s="60"/>
      <c r="E3" s="60"/>
      <c r="F3" s="60"/>
      <c r="G3" s="29" t="s">
        <v>24</v>
      </c>
      <c r="H3" s="29" t="s">
        <v>25</v>
      </c>
      <c r="I3" s="29" t="s">
        <v>24</v>
      </c>
      <c r="J3" s="34" t="s">
        <v>25</v>
      </c>
      <c r="R3" s="66"/>
      <c r="S3" s="66"/>
      <c r="T3" s="66"/>
      <c r="U3" s="66"/>
    </row>
    <row r="4" spans="1:23" ht="20.100000000000001" customHeight="1">
      <c r="A4" s="35" t="s">
        <v>26</v>
      </c>
      <c r="B4" s="62" t="s">
        <v>27</v>
      </c>
      <c r="C4" s="63"/>
      <c r="D4" s="63"/>
      <c r="E4" s="63"/>
      <c r="F4" s="63"/>
      <c r="G4" s="63"/>
      <c r="H4" s="63"/>
      <c r="I4" s="18">
        <f>SUM(I5:I6)</f>
        <v>6275.91</v>
      </c>
      <c r="J4" s="36">
        <f>SUM(J5:J6)</f>
        <v>8176.2536500000006</v>
      </c>
      <c r="L4" s="2">
        <f>J4-'PLAN ORÇ INCOR'!J4</f>
        <v>0</v>
      </c>
      <c r="R4" s="66"/>
      <c r="S4" s="66"/>
      <c r="T4" s="66"/>
      <c r="U4" s="66"/>
    </row>
    <row r="5" spans="1:23" ht="72">
      <c r="A5" s="37" t="s">
        <v>28</v>
      </c>
      <c r="B5" s="20" t="s">
        <v>29</v>
      </c>
      <c r="C5" s="19" t="s">
        <v>30</v>
      </c>
      <c r="D5" s="20" t="s">
        <v>31</v>
      </c>
      <c r="E5" s="20" t="s">
        <v>32</v>
      </c>
      <c r="F5" s="21">
        <v>1</v>
      </c>
      <c r="G5" s="21">
        <v>1041.7</v>
      </c>
      <c r="H5" s="33">
        <v>1357.13</v>
      </c>
      <c r="I5" s="21">
        <f>ROUND(G5*F5,2)</f>
        <v>1041.7</v>
      </c>
      <c r="J5" s="38">
        <f>ROUND(H5*F5,2)</f>
        <v>1357.13</v>
      </c>
      <c r="K5" s="28">
        <f>J5-'PLAN ORÇ INCOR'!J5</f>
        <v>0</v>
      </c>
      <c r="N5" s="1"/>
      <c r="P5">
        <v>0.85</v>
      </c>
      <c r="R5">
        <f>'PLAN ORÇ INCOR'!G5</f>
        <v>1225.53</v>
      </c>
      <c r="S5" s="2">
        <f>'PLAN ORÇ INCOR'!H5</f>
        <v>1357.13</v>
      </c>
      <c r="T5" s="1">
        <f>'PLAN ORÇ INCOR'!M5</f>
        <v>0</v>
      </c>
      <c r="U5">
        <f>'PLAN ORÇ INCOR'!J5</f>
        <v>1357.13</v>
      </c>
    </row>
    <row r="6" spans="1:23">
      <c r="A6" s="39" t="s">
        <v>33</v>
      </c>
      <c r="B6" s="30" t="s">
        <v>34</v>
      </c>
      <c r="C6" s="31" t="s">
        <v>35</v>
      </c>
      <c r="D6" s="30" t="s">
        <v>31</v>
      </c>
      <c r="E6" s="30" t="s">
        <v>36</v>
      </c>
      <c r="F6" s="32">
        <v>5.0000000000000001E-3</v>
      </c>
      <c r="G6" s="21">
        <v>1046841.21</v>
      </c>
      <c r="H6" s="33">
        <v>1363824.73</v>
      </c>
      <c r="I6" s="32">
        <f>ROUND(G6*F6,2)</f>
        <v>5234.21</v>
      </c>
      <c r="J6" s="38">
        <f>H6*F6</f>
        <v>6819.1236500000005</v>
      </c>
      <c r="K6" s="28">
        <f>J6-'PLAN ORÇ INCOR'!J6</f>
        <v>0</v>
      </c>
      <c r="L6" s="28">
        <f>G6-K6</f>
        <v>1046841.21</v>
      </c>
      <c r="M6" s="28"/>
      <c r="N6" s="1"/>
      <c r="P6">
        <v>0.85</v>
      </c>
      <c r="R6">
        <f>'PLAN ORÇ INCOR'!G6</f>
        <v>1230425.9779999999</v>
      </c>
      <c r="S6" s="2">
        <f>'PLAN ORÇ INCOR'!H6</f>
        <v>1363824.73</v>
      </c>
      <c r="T6" s="1"/>
      <c r="U6">
        <f>'PLAN ORÇ INCOR'!J6</f>
        <v>6819.1236500000005</v>
      </c>
      <c r="W6" s="28">
        <f>U6-J6</f>
        <v>0</v>
      </c>
    </row>
    <row r="7" spans="1:23" ht="20.100000000000001" customHeight="1">
      <c r="A7" s="35" t="s">
        <v>37</v>
      </c>
      <c r="B7" s="62" t="s">
        <v>38</v>
      </c>
      <c r="C7" s="63"/>
      <c r="D7" s="63"/>
      <c r="E7" s="63"/>
      <c r="F7" s="63"/>
      <c r="G7" s="63"/>
      <c r="H7" s="63"/>
      <c r="I7" s="18">
        <f>I10+I8+I14+I23</f>
        <v>726836.2300000001</v>
      </c>
      <c r="J7" s="36">
        <f>J10+J8+J14+J23</f>
        <v>946974.95010000002</v>
      </c>
      <c r="L7" s="2">
        <f>J7-'PLAN ORÇ INCOR'!J7</f>
        <v>-2.9999999096617103E-3</v>
      </c>
      <c r="N7" s="1"/>
      <c r="P7">
        <v>0.85</v>
      </c>
      <c r="R7">
        <f>'PLAN ORÇ INCOR'!G7</f>
        <v>0</v>
      </c>
      <c r="S7" s="2">
        <f>'PLAN ORÇ INCOR'!H7</f>
        <v>0</v>
      </c>
      <c r="T7" s="1">
        <f>'PLAN ORÇ INCOR'!M7</f>
        <v>0</v>
      </c>
      <c r="U7">
        <f>'PLAN ORÇ INCOR'!J7</f>
        <v>946974.95309999993</v>
      </c>
    </row>
    <row r="8" spans="1:23" ht="20.100000000000001" customHeight="1">
      <c r="A8" s="35" t="s">
        <v>39</v>
      </c>
      <c r="B8" s="62" t="s">
        <v>27</v>
      </c>
      <c r="C8" s="63"/>
      <c r="D8" s="63"/>
      <c r="E8" s="63"/>
      <c r="F8" s="63"/>
      <c r="G8" s="63"/>
      <c r="H8" s="63"/>
      <c r="I8" s="18">
        <f>SUM(I9)</f>
        <v>1888.67</v>
      </c>
      <c r="J8" s="36">
        <f>SUM(J9)</f>
        <v>2451.2483999999999</v>
      </c>
      <c r="L8" s="2">
        <f>J8-'PLAN ORÇ INCOR'!J8</f>
        <v>0</v>
      </c>
      <c r="N8" s="1"/>
      <c r="P8">
        <v>0.85</v>
      </c>
      <c r="R8">
        <f>'PLAN ORÇ INCOR'!G8</f>
        <v>0</v>
      </c>
      <c r="S8" s="2">
        <f>'PLAN ORÇ INCOR'!H8</f>
        <v>0</v>
      </c>
      <c r="T8" s="1">
        <f>'PLAN ORÇ INCOR'!M8</f>
        <v>0</v>
      </c>
      <c r="U8">
        <f>'PLAN ORÇ INCOR'!J8</f>
        <v>2451.2483999999999</v>
      </c>
    </row>
    <row r="9" spans="1:23">
      <c r="A9" s="37" t="s">
        <v>40</v>
      </c>
      <c r="B9" s="20" t="s">
        <v>41</v>
      </c>
      <c r="C9" s="19" t="s">
        <v>42</v>
      </c>
      <c r="D9" s="20" t="s">
        <v>43</v>
      </c>
      <c r="E9" s="20" t="s">
        <v>44</v>
      </c>
      <c r="F9" s="21">
        <v>4018.44</v>
      </c>
      <c r="G9" s="21">
        <v>0.47</v>
      </c>
      <c r="H9" s="33">
        <v>0.61</v>
      </c>
      <c r="I9" s="21">
        <f>ROUND(G9*F9,2)</f>
        <v>1888.67</v>
      </c>
      <c r="J9" s="38">
        <f>H9*F9</f>
        <v>2451.2483999999999</v>
      </c>
      <c r="K9" s="28">
        <f>J9-'PLAN ORÇ INCOR'!J9</f>
        <v>0</v>
      </c>
      <c r="N9" s="1"/>
      <c r="P9">
        <v>0.85</v>
      </c>
      <c r="R9">
        <f>'PLAN ORÇ INCOR'!G9</f>
        <v>0.55000000000000004</v>
      </c>
      <c r="S9" s="2">
        <f>'PLAN ORÇ INCOR'!H9</f>
        <v>0.61</v>
      </c>
      <c r="T9" s="1">
        <f>'PLAN ORÇ INCOR'!M9</f>
        <v>0</v>
      </c>
      <c r="U9">
        <f>'PLAN ORÇ INCOR'!J9</f>
        <v>2451.2483999999999</v>
      </c>
    </row>
    <row r="10" spans="1:23" ht="20.100000000000001" customHeight="1">
      <c r="A10" s="35" t="s">
        <v>45</v>
      </c>
      <c r="B10" s="62" t="s">
        <v>46</v>
      </c>
      <c r="C10" s="63"/>
      <c r="D10" s="63"/>
      <c r="E10" s="63"/>
      <c r="F10" s="63"/>
      <c r="G10" s="63"/>
      <c r="H10" s="63"/>
      <c r="I10" s="18">
        <f>SUM(I11:I13)</f>
        <v>38204.18</v>
      </c>
      <c r="J10" s="36">
        <f>SUM(J11:J13)</f>
        <v>49815.938000000002</v>
      </c>
      <c r="L10" s="2">
        <f>J10-'PLAN ORÇ INCOR'!J10</f>
        <v>0</v>
      </c>
      <c r="N10" s="1"/>
      <c r="P10">
        <v>0.85</v>
      </c>
      <c r="S10" s="2"/>
      <c r="T10" s="1"/>
    </row>
    <row r="11" spans="1:23" ht="36">
      <c r="A11" s="37" t="s">
        <v>47</v>
      </c>
      <c r="B11" s="20" t="s">
        <v>48</v>
      </c>
      <c r="C11" s="19" t="s">
        <v>49</v>
      </c>
      <c r="D11" s="20" t="s">
        <v>50</v>
      </c>
      <c r="E11" s="20" t="s">
        <v>51</v>
      </c>
      <c r="F11" s="21">
        <v>2109.9499999999998</v>
      </c>
      <c r="G11" s="21">
        <v>8.5</v>
      </c>
      <c r="H11" s="33">
        <v>11.08</v>
      </c>
      <c r="I11" s="21">
        <f t="shared" ref="I11:I13" si="0">ROUND(G11*F11,2)</f>
        <v>17934.580000000002</v>
      </c>
      <c r="J11" s="38">
        <f t="shared" ref="J11:J13" si="1">H11*F11</f>
        <v>23378.245999999999</v>
      </c>
      <c r="K11" s="28">
        <f>J11-'PLAN ORÇ INCOR'!J11</f>
        <v>0</v>
      </c>
      <c r="N11" s="1"/>
      <c r="P11">
        <v>0.85</v>
      </c>
      <c r="R11">
        <f>'PLAN ORÇ INCOR'!G11</f>
        <v>10.01</v>
      </c>
      <c r="S11" s="2">
        <f>'PLAN ORÇ INCOR'!H11</f>
        <v>11.08</v>
      </c>
      <c r="T11" s="1">
        <f>'PLAN ORÇ INCOR'!M11</f>
        <v>0</v>
      </c>
      <c r="U11">
        <f>'PLAN ORÇ INCOR'!J11</f>
        <v>23378.245999999999</v>
      </c>
    </row>
    <row r="12" spans="1:23" ht="24">
      <c r="A12" s="37" t="s">
        <v>52</v>
      </c>
      <c r="B12" s="20" t="s">
        <v>53</v>
      </c>
      <c r="C12" s="19" t="s">
        <v>54</v>
      </c>
      <c r="D12" s="20" t="s">
        <v>31</v>
      </c>
      <c r="E12" s="20" t="s">
        <v>51</v>
      </c>
      <c r="F12" s="21">
        <v>2109.9499999999998</v>
      </c>
      <c r="G12" s="21">
        <v>3.94</v>
      </c>
      <c r="H12" s="33">
        <v>5.13</v>
      </c>
      <c r="I12" s="21">
        <f t="shared" si="0"/>
        <v>8313.2000000000007</v>
      </c>
      <c r="J12" s="38">
        <f t="shared" si="1"/>
        <v>10824.043499999998</v>
      </c>
      <c r="K12" s="28">
        <f>J12-'PLAN ORÇ INCOR'!J12</f>
        <v>0</v>
      </c>
      <c r="N12" s="1"/>
      <c r="P12">
        <v>0.85</v>
      </c>
      <c r="R12">
        <f>'PLAN ORÇ INCOR'!G12</f>
        <v>4.6399999999999997</v>
      </c>
      <c r="S12" s="2">
        <f>'PLAN ORÇ INCOR'!H12</f>
        <v>5.13</v>
      </c>
      <c r="T12" s="1">
        <f>'PLAN ORÇ INCOR'!M12</f>
        <v>0</v>
      </c>
      <c r="U12">
        <f>'PLAN ORÇ INCOR'!J12</f>
        <v>10824.043499999998</v>
      </c>
    </row>
    <row r="13" spans="1:23">
      <c r="A13" s="37" t="s">
        <v>55</v>
      </c>
      <c r="B13" s="20" t="s">
        <v>56</v>
      </c>
      <c r="C13" s="19" t="s">
        <v>57</v>
      </c>
      <c r="D13" s="20" t="s">
        <v>50</v>
      </c>
      <c r="E13" s="20" t="s">
        <v>58</v>
      </c>
      <c r="F13" s="21">
        <v>14066.35</v>
      </c>
      <c r="G13" s="21">
        <v>0.85</v>
      </c>
      <c r="H13" s="33">
        <v>1.1100000000000001</v>
      </c>
      <c r="I13" s="21">
        <f t="shared" si="0"/>
        <v>11956.4</v>
      </c>
      <c r="J13" s="38">
        <f t="shared" si="1"/>
        <v>15613.648500000001</v>
      </c>
      <c r="K13" s="28">
        <f>J13-'PLAN ORÇ INCOR'!J13</f>
        <v>0</v>
      </c>
      <c r="N13" s="1"/>
      <c r="P13">
        <v>0.85</v>
      </c>
      <c r="R13">
        <f>'PLAN ORÇ INCOR'!G13</f>
        <v>1</v>
      </c>
      <c r="S13" s="2">
        <f>'PLAN ORÇ INCOR'!H13</f>
        <v>1.1100000000000001</v>
      </c>
      <c r="T13" s="1">
        <f>'PLAN ORÇ INCOR'!M13</f>
        <v>0</v>
      </c>
      <c r="U13">
        <f>'PLAN ORÇ INCOR'!J13</f>
        <v>15613.648500000001</v>
      </c>
    </row>
    <row r="14" spans="1:23" ht="20.100000000000001" customHeight="1">
      <c r="A14" s="35" t="s">
        <v>59</v>
      </c>
      <c r="B14" s="62" t="s">
        <v>60</v>
      </c>
      <c r="C14" s="63"/>
      <c r="D14" s="63"/>
      <c r="E14" s="63"/>
      <c r="F14" s="63"/>
      <c r="G14" s="63"/>
      <c r="H14" s="63"/>
      <c r="I14" s="18">
        <f>SUM(I15:I22)</f>
        <v>484965.11000000004</v>
      </c>
      <c r="J14" s="36">
        <f>SUM(J15:J22)</f>
        <v>631823.58369999996</v>
      </c>
      <c r="L14" s="2">
        <f>J14-'PLAN ORÇ INCOR'!J14</f>
        <v>0</v>
      </c>
      <c r="N14" s="1"/>
      <c r="P14">
        <v>0.85</v>
      </c>
      <c r="S14" s="2"/>
      <c r="T14" s="1"/>
    </row>
    <row r="15" spans="1:23" ht="60">
      <c r="A15" s="37" t="s">
        <v>61</v>
      </c>
      <c r="B15" s="20" t="s">
        <v>62</v>
      </c>
      <c r="C15" s="19" t="s">
        <v>63</v>
      </c>
      <c r="D15" s="20" t="s">
        <v>50</v>
      </c>
      <c r="E15" s="20" t="s">
        <v>51</v>
      </c>
      <c r="F15" s="21">
        <v>2109.9499999999998</v>
      </c>
      <c r="G15" s="21">
        <v>15.08</v>
      </c>
      <c r="H15" s="33">
        <v>19.649999999999999</v>
      </c>
      <c r="I15" s="21">
        <f t="shared" ref="I15:I22" si="2">ROUND(G15*F15,2)</f>
        <v>31818.05</v>
      </c>
      <c r="J15" s="38">
        <f t="shared" ref="J15:J22" si="3">H15*F15</f>
        <v>41460.517499999994</v>
      </c>
      <c r="K15" s="28">
        <f>J15-'PLAN ORÇ INCOR'!J15</f>
        <v>0</v>
      </c>
      <c r="N15" s="1"/>
      <c r="P15">
        <v>0.85</v>
      </c>
      <c r="R15">
        <f>'PLAN ORÇ INCOR'!G15</f>
        <v>17.75</v>
      </c>
      <c r="S15" s="2">
        <f>'PLAN ORÇ INCOR'!H15</f>
        <v>19.649999999999999</v>
      </c>
      <c r="T15" s="1">
        <f>'PLAN ORÇ INCOR'!M15</f>
        <v>0</v>
      </c>
      <c r="U15">
        <f>'PLAN ORÇ INCOR'!J15</f>
        <v>41460.517499999994</v>
      </c>
    </row>
    <row r="16" spans="1:23" ht="24">
      <c r="A16" s="37" t="s">
        <v>64</v>
      </c>
      <c r="B16" s="20" t="s">
        <v>65</v>
      </c>
      <c r="C16" s="19" t="s">
        <v>66</v>
      </c>
      <c r="D16" s="20" t="s">
        <v>50</v>
      </c>
      <c r="E16" s="20" t="s">
        <v>67</v>
      </c>
      <c r="F16" s="21">
        <v>14769.66</v>
      </c>
      <c r="G16" s="21">
        <v>1.1100000000000001</v>
      </c>
      <c r="H16" s="33">
        <v>1.45</v>
      </c>
      <c r="I16" s="21">
        <f t="shared" si="2"/>
        <v>16394.32</v>
      </c>
      <c r="J16" s="38">
        <f t="shared" si="3"/>
        <v>21416.006999999998</v>
      </c>
      <c r="K16" s="28">
        <f>J16-'PLAN ORÇ INCOR'!J16</f>
        <v>0</v>
      </c>
      <c r="N16" s="1"/>
      <c r="P16">
        <v>0.85</v>
      </c>
      <c r="R16">
        <f>'PLAN ORÇ INCOR'!G16</f>
        <v>1.31</v>
      </c>
      <c r="S16" s="2">
        <f>'PLAN ORÇ INCOR'!H16</f>
        <v>1.45</v>
      </c>
      <c r="T16" s="1">
        <f>'PLAN ORÇ INCOR'!M16</f>
        <v>0</v>
      </c>
      <c r="U16">
        <f>'PLAN ORÇ INCOR'!J16</f>
        <v>21416.006999999998</v>
      </c>
    </row>
    <row r="17" spans="1:21" ht="24">
      <c r="A17" s="37" t="s">
        <v>68</v>
      </c>
      <c r="B17" s="20" t="s">
        <v>69</v>
      </c>
      <c r="C17" s="19" t="s">
        <v>70</v>
      </c>
      <c r="D17" s="20" t="s">
        <v>50</v>
      </c>
      <c r="E17" s="20" t="s">
        <v>58</v>
      </c>
      <c r="F17" s="21">
        <v>13368.65</v>
      </c>
      <c r="G17" s="21">
        <v>3.35</v>
      </c>
      <c r="H17" s="33">
        <v>4.3600000000000003</v>
      </c>
      <c r="I17" s="21">
        <f t="shared" si="2"/>
        <v>44784.98</v>
      </c>
      <c r="J17" s="38">
        <f t="shared" si="3"/>
        <v>58287.314000000006</v>
      </c>
      <c r="K17" s="28">
        <f>J17-'PLAN ORÇ INCOR'!J17</f>
        <v>0</v>
      </c>
      <c r="N17" s="1"/>
      <c r="P17">
        <v>0.85</v>
      </c>
      <c r="R17">
        <f>'PLAN ORÇ INCOR'!G17</f>
        <v>3.94</v>
      </c>
      <c r="S17" s="2">
        <f>'PLAN ORÇ INCOR'!H17</f>
        <v>4.3600000000000003</v>
      </c>
      <c r="T17" s="1">
        <f>'PLAN ORÇ INCOR'!M17</f>
        <v>0</v>
      </c>
      <c r="U17">
        <f>'PLAN ORÇ INCOR'!J17</f>
        <v>58287.314000000006</v>
      </c>
    </row>
    <row r="18" spans="1:21" ht="24">
      <c r="A18" s="37" t="s">
        <v>71</v>
      </c>
      <c r="B18" s="20" t="s">
        <v>72</v>
      </c>
      <c r="C18" s="19" t="s">
        <v>73</v>
      </c>
      <c r="D18" s="20" t="s">
        <v>50</v>
      </c>
      <c r="E18" s="20" t="s">
        <v>74</v>
      </c>
      <c r="F18" s="21">
        <v>6561.33</v>
      </c>
      <c r="G18" s="21">
        <v>0.56999999999999995</v>
      </c>
      <c r="H18" s="33">
        <v>0.74</v>
      </c>
      <c r="I18" s="21">
        <f t="shared" si="2"/>
        <v>3739.96</v>
      </c>
      <c r="J18" s="38">
        <f t="shared" si="3"/>
        <v>4855.3841999999995</v>
      </c>
      <c r="K18" s="28">
        <f>J18-'PLAN ORÇ INCOR'!J18</f>
        <v>0</v>
      </c>
      <c r="N18" s="1"/>
      <c r="P18">
        <v>0.85</v>
      </c>
      <c r="R18">
        <f>'PLAN ORÇ INCOR'!G18</f>
        <v>0.67</v>
      </c>
      <c r="S18" s="2">
        <f>'PLAN ORÇ INCOR'!H18</f>
        <v>0.74</v>
      </c>
      <c r="T18" s="1">
        <f>'PLAN ORÇ INCOR'!M18</f>
        <v>0</v>
      </c>
      <c r="U18">
        <f>'PLAN ORÇ INCOR'!J18</f>
        <v>4855.3841999999995</v>
      </c>
    </row>
    <row r="19" spans="1:21" ht="24">
      <c r="A19" s="37" t="s">
        <v>75</v>
      </c>
      <c r="B19" s="20" t="s">
        <v>76</v>
      </c>
      <c r="C19" s="19" t="s">
        <v>77</v>
      </c>
      <c r="D19" s="20" t="s">
        <v>50</v>
      </c>
      <c r="E19" s="20" t="s">
        <v>58</v>
      </c>
      <c r="F19" s="21">
        <v>13368.65</v>
      </c>
      <c r="G19" s="21">
        <v>1.93</v>
      </c>
      <c r="H19" s="33">
        <v>2.52</v>
      </c>
      <c r="I19" s="21">
        <f t="shared" si="2"/>
        <v>25801.49</v>
      </c>
      <c r="J19" s="38">
        <f t="shared" si="3"/>
        <v>33688.998</v>
      </c>
      <c r="K19" s="28">
        <f>J19-'PLAN ORÇ INCOR'!J19</f>
        <v>0</v>
      </c>
      <c r="N19" s="1"/>
      <c r="P19">
        <v>0.85</v>
      </c>
      <c r="R19">
        <f>'PLAN ORÇ INCOR'!G19</f>
        <v>2.27</v>
      </c>
      <c r="S19" s="2">
        <f>'PLAN ORÇ INCOR'!H19</f>
        <v>2.52</v>
      </c>
      <c r="T19" s="1">
        <f>'PLAN ORÇ INCOR'!M19</f>
        <v>0</v>
      </c>
      <c r="U19">
        <f>'PLAN ORÇ INCOR'!J19</f>
        <v>33688.998</v>
      </c>
    </row>
    <row r="20" spans="1:21" ht="24">
      <c r="A20" s="37" t="s">
        <v>78</v>
      </c>
      <c r="B20" s="20" t="s">
        <v>72</v>
      </c>
      <c r="C20" s="19" t="s">
        <v>73</v>
      </c>
      <c r="D20" s="20" t="s">
        <v>50</v>
      </c>
      <c r="E20" s="20" t="s">
        <v>74</v>
      </c>
      <c r="F20" s="21">
        <v>2733.89</v>
      </c>
      <c r="G20" s="21">
        <v>0.56999999999999995</v>
      </c>
      <c r="H20" s="33">
        <v>0.74</v>
      </c>
      <c r="I20" s="21">
        <f t="shared" si="2"/>
        <v>1558.32</v>
      </c>
      <c r="J20" s="38">
        <f t="shared" si="3"/>
        <v>2023.0785999999998</v>
      </c>
      <c r="K20" s="28">
        <f>J20-'PLAN ORÇ INCOR'!J20</f>
        <v>0</v>
      </c>
      <c r="N20" s="1"/>
      <c r="P20">
        <v>0.85</v>
      </c>
      <c r="R20">
        <f>'PLAN ORÇ INCOR'!G20</f>
        <v>0.67</v>
      </c>
      <c r="S20" s="2">
        <f>'PLAN ORÇ INCOR'!H20</f>
        <v>0.74</v>
      </c>
      <c r="T20" s="1">
        <f>'PLAN ORÇ INCOR'!M20</f>
        <v>0</v>
      </c>
      <c r="U20">
        <f>'PLAN ORÇ INCOR'!J20</f>
        <v>2023.0785999999998</v>
      </c>
    </row>
    <row r="21" spans="1:21" ht="36">
      <c r="A21" s="37" t="s">
        <v>79</v>
      </c>
      <c r="B21" s="20" t="s">
        <v>80</v>
      </c>
      <c r="C21" s="19" t="s">
        <v>81</v>
      </c>
      <c r="D21" s="20" t="s">
        <v>43</v>
      </c>
      <c r="E21" s="20" t="s">
        <v>82</v>
      </c>
      <c r="F21" s="21">
        <v>401.06</v>
      </c>
      <c r="G21" s="21">
        <v>874.34</v>
      </c>
      <c r="H21" s="33">
        <v>1139.0899999999999</v>
      </c>
      <c r="I21" s="21">
        <f t="shared" si="2"/>
        <v>350662.8</v>
      </c>
      <c r="J21" s="38">
        <f t="shared" si="3"/>
        <v>456843.43539999996</v>
      </c>
      <c r="K21" s="28">
        <f>J21-'PLAN ORÇ INCOR'!J21</f>
        <v>0</v>
      </c>
      <c r="N21" s="1"/>
      <c r="P21">
        <v>0.85</v>
      </c>
      <c r="R21">
        <f>'PLAN ORÇ INCOR'!G21</f>
        <v>1028.6400000000001</v>
      </c>
      <c r="S21" s="2">
        <f>'PLAN ORÇ INCOR'!H21</f>
        <v>1139.0899999999999</v>
      </c>
      <c r="T21" s="1">
        <f>'PLAN ORÇ INCOR'!M21</f>
        <v>0</v>
      </c>
      <c r="U21">
        <f>'PLAN ORÇ INCOR'!J21</f>
        <v>456843.43539999996</v>
      </c>
    </row>
    <row r="22" spans="1:21" ht="24">
      <c r="A22" s="37" t="s">
        <v>83</v>
      </c>
      <c r="B22" s="20" t="s">
        <v>72</v>
      </c>
      <c r="C22" s="19" t="s">
        <v>73</v>
      </c>
      <c r="D22" s="20" t="s">
        <v>50</v>
      </c>
      <c r="E22" s="20" t="s">
        <v>74</v>
      </c>
      <c r="F22" s="21">
        <v>17903.849999999999</v>
      </c>
      <c r="G22" s="21">
        <v>0.56999999999999995</v>
      </c>
      <c r="H22" s="33">
        <v>0.74</v>
      </c>
      <c r="I22" s="21">
        <f t="shared" si="2"/>
        <v>10205.19</v>
      </c>
      <c r="J22" s="38">
        <f t="shared" si="3"/>
        <v>13248.848999999998</v>
      </c>
      <c r="K22" s="28">
        <f>J22-'PLAN ORÇ INCOR'!J22</f>
        <v>0</v>
      </c>
      <c r="N22" s="1"/>
      <c r="P22">
        <v>0.85</v>
      </c>
      <c r="R22">
        <f>'PLAN ORÇ INCOR'!G22</f>
        <v>0.67</v>
      </c>
      <c r="S22" s="2">
        <f>'PLAN ORÇ INCOR'!H22</f>
        <v>0.74</v>
      </c>
      <c r="T22" s="1">
        <f>'PLAN ORÇ INCOR'!M22</f>
        <v>0</v>
      </c>
      <c r="U22">
        <f>'PLAN ORÇ INCOR'!J22</f>
        <v>13248.848999999998</v>
      </c>
    </row>
    <row r="23" spans="1:21" ht="20.100000000000001" customHeight="1">
      <c r="A23" s="35" t="s">
        <v>84</v>
      </c>
      <c r="B23" s="62" t="s">
        <v>85</v>
      </c>
      <c r="C23" s="63"/>
      <c r="D23" s="63"/>
      <c r="E23" s="63"/>
      <c r="F23" s="63"/>
      <c r="G23" s="63"/>
      <c r="H23" s="63"/>
      <c r="I23" s="18">
        <f>ROUND(SUM(I24:I26),2)</f>
        <v>201778.27</v>
      </c>
      <c r="J23" s="36">
        <f>ROUND(SUM(J24:J26),2)</f>
        <v>262884.18</v>
      </c>
      <c r="L23" s="2">
        <f>J23-'PLAN ORÇ INCOR'!J23</f>
        <v>-2.9999999678693712E-3</v>
      </c>
      <c r="N23" s="1"/>
      <c r="P23">
        <v>0.85</v>
      </c>
      <c r="R23">
        <f>'PLAN ORÇ INCOR'!G23</f>
        <v>0</v>
      </c>
      <c r="S23" s="2">
        <f>'PLAN ORÇ INCOR'!H23</f>
        <v>0</v>
      </c>
      <c r="T23" s="1">
        <f>'PLAN ORÇ INCOR'!M23</f>
        <v>0</v>
      </c>
      <c r="U23">
        <f>'PLAN ORÇ INCOR'!J23</f>
        <v>262884.18299999996</v>
      </c>
    </row>
    <row r="24" spans="1:21" ht="60">
      <c r="A24" s="37" t="s">
        <v>86</v>
      </c>
      <c r="B24" s="20" t="s">
        <v>87</v>
      </c>
      <c r="C24" s="19" t="s">
        <v>88</v>
      </c>
      <c r="D24" s="20" t="s">
        <v>31</v>
      </c>
      <c r="E24" s="20" t="s">
        <v>89</v>
      </c>
      <c r="F24" s="21">
        <v>3145.58</v>
      </c>
      <c r="G24" s="21">
        <v>42.2</v>
      </c>
      <c r="H24" s="33">
        <v>54.98</v>
      </c>
      <c r="I24" s="21">
        <f t="shared" ref="I24:I26" si="4">ROUND(G24*F24,2)</f>
        <v>132743.48000000001</v>
      </c>
      <c r="J24" s="38">
        <f t="shared" ref="J24:J26" si="5">H24*F24</f>
        <v>172943.98839999997</v>
      </c>
      <c r="K24" s="28">
        <f>J24-'PLAN ORÇ INCOR'!J24</f>
        <v>0</v>
      </c>
      <c r="N24" s="1"/>
      <c r="P24">
        <v>0.85</v>
      </c>
      <c r="R24">
        <f>'PLAN ORÇ INCOR'!G24</f>
        <v>49.65</v>
      </c>
      <c r="S24" s="2">
        <f>'PLAN ORÇ INCOR'!H24</f>
        <v>54.98</v>
      </c>
      <c r="T24" s="1">
        <f>'PLAN ORÇ INCOR'!M24</f>
        <v>0</v>
      </c>
      <c r="U24">
        <f>'PLAN ORÇ INCOR'!J24</f>
        <v>172943.98839999997</v>
      </c>
    </row>
    <row r="25" spans="1:21" ht="36">
      <c r="A25" s="37" t="s">
        <v>90</v>
      </c>
      <c r="B25" s="20" t="s">
        <v>91</v>
      </c>
      <c r="C25" s="19" t="s">
        <v>92</v>
      </c>
      <c r="D25" s="20" t="s">
        <v>43</v>
      </c>
      <c r="E25" s="20" t="s">
        <v>44</v>
      </c>
      <c r="F25" s="21">
        <v>1468.02</v>
      </c>
      <c r="G25" s="21">
        <v>34.409999999999997</v>
      </c>
      <c r="H25" s="33">
        <v>44.83</v>
      </c>
      <c r="I25" s="21">
        <f t="shared" si="4"/>
        <v>50514.57</v>
      </c>
      <c r="J25" s="38">
        <f t="shared" si="5"/>
        <v>65811.336599999995</v>
      </c>
      <c r="K25" s="28">
        <f>J25-'PLAN ORÇ INCOR'!J25</f>
        <v>0</v>
      </c>
      <c r="N25" s="1"/>
      <c r="P25">
        <v>0.85</v>
      </c>
      <c r="R25">
        <f>'PLAN ORÇ INCOR'!G25</f>
        <v>40.479999999999997</v>
      </c>
      <c r="S25" s="2">
        <f>'PLAN ORÇ INCOR'!H25</f>
        <v>44.83</v>
      </c>
      <c r="T25" s="1">
        <f>'PLAN ORÇ INCOR'!M25</f>
        <v>0</v>
      </c>
      <c r="U25">
        <f>'PLAN ORÇ INCOR'!J25</f>
        <v>65811.336599999995</v>
      </c>
    </row>
    <row r="26" spans="1:21" ht="60">
      <c r="A26" s="37" t="s">
        <v>93</v>
      </c>
      <c r="B26" s="20" t="s">
        <v>94</v>
      </c>
      <c r="C26" s="19" t="s">
        <v>95</v>
      </c>
      <c r="D26" s="20" t="s">
        <v>31</v>
      </c>
      <c r="E26" s="20" t="s">
        <v>89</v>
      </c>
      <c r="F26" s="21">
        <v>229.58</v>
      </c>
      <c r="G26" s="21">
        <v>80.67</v>
      </c>
      <c r="H26" s="33">
        <v>105.1</v>
      </c>
      <c r="I26" s="21">
        <f t="shared" si="4"/>
        <v>18520.22</v>
      </c>
      <c r="J26" s="38">
        <f t="shared" si="5"/>
        <v>24128.858</v>
      </c>
      <c r="K26" s="28">
        <f>J26-'PLAN ORÇ INCOR'!J26</f>
        <v>0</v>
      </c>
      <c r="N26" s="1"/>
      <c r="P26">
        <v>0.85</v>
      </c>
      <c r="R26">
        <f>'PLAN ORÇ INCOR'!G26</f>
        <v>94.91</v>
      </c>
      <c r="S26" s="2">
        <f>'PLAN ORÇ INCOR'!H26</f>
        <v>105.1</v>
      </c>
      <c r="T26" s="1">
        <f>'PLAN ORÇ INCOR'!M26</f>
        <v>0</v>
      </c>
      <c r="U26">
        <f>'PLAN ORÇ INCOR'!J26</f>
        <v>24128.858</v>
      </c>
    </row>
    <row r="27" spans="1:21" ht="20.100000000000001" customHeight="1">
      <c r="A27" s="35" t="s">
        <v>96</v>
      </c>
      <c r="B27" s="62" t="s">
        <v>97</v>
      </c>
      <c r="C27" s="63"/>
      <c r="D27" s="63"/>
      <c r="E27" s="63"/>
      <c r="F27" s="63"/>
      <c r="G27" s="63"/>
      <c r="H27" s="63"/>
      <c r="I27" s="18">
        <f>ROUND(I30+I28+I34+I43,2)</f>
        <v>195332.46</v>
      </c>
      <c r="J27" s="36">
        <f>ROUND(J30+J28+J34+J43,2)</f>
        <v>254491.1</v>
      </c>
      <c r="L27" s="2">
        <f>J27-'PLAN ORÇ INCOR'!J27</f>
        <v>-4.6000000147614628E-3</v>
      </c>
      <c r="N27" s="1"/>
      <c r="P27">
        <v>0.85</v>
      </c>
      <c r="R27">
        <f>'PLAN ORÇ INCOR'!G27</f>
        <v>0</v>
      </c>
      <c r="S27" s="2">
        <f>'PLAN ORÇ INCOR'!H27</f>
        <v>0</v>
      </c>
      <c r="T27" s="1">
        <f>'PLAN ORÇ INCOR'!M27</f>
        <v>0</v>
      </c>
      <c r="U27">
        <f>'PLAN ORÇ INCOR'!J27</f>
        <v>254491.10460000002</v>
      </c>
    </row>
    <row r="28" spans="1:21" ht="20.100000000000001" customHeight="1">
      <c r="A28" s="35" t="s">
        <v>98</v>
      </c>
      <c r="B28" s="62" t="s">
        <v>27</v>
      </c>
      <c r="C28" s="63"/>
      <c r="D28" s="63"/>
      <c r="E28" s="63"/>
      <c r="F28" s="63"/>
      <c r="G28" s="63"/>
      <c r="H28" s="63"/>
      <c r="I28" s="18">
        <f>SUM(I29)</f>
        <v>746.03</v>
      </c>
      <c r="J28" s="36">
        <f>SUM(J29)</f>
        <v>968.25299999999993</v>
      </c>
      <c r="N28" s="1"/>
      <c r="P28">
        <v>0.85</v>
      </c>
      <c r="R28">
        <f>'PLAN ORÇ INCOR'!G28</f>
        <v>0</v>
      </c>
      <c r="S28" s="2">
        <f>'PLAN ORÇ INCOR'!H28</f>
        <v>0</v>
      </c>
      <c r="T28" s="1">
        <f>'PLAN ORÇ INCOR'!M28</f>
        <v>0</v>
      </c>
      <c r="U28">
        <f>'PLAN ORÇ INCOR'!J28</f>
        <v>968.25299999999993</v>
      </c>
    </row>
    <row r="29" spans="1:21">
      <c r="A29" s="37" t="s">
        <v>99</v>
      </c>
      <c r="B29" s="20" t="s">
        <v>41</v>
      </c>
      <c r="C29" s="19" t="s">
        <v>42</v>
      </c>
      <c r="D29" s="20" t="s">
        <v>43</v>
      </c>
      <c r="E29" s="20" t="s">
        <v>44</v>
      </c>
      <c r="F29" s="21">
        <v>1587.3</v>
      </c>
      <c r="G29" s="21">
        <v>0.47</v>
      </c>
      <c r="H29" s="22">
        <v>0.61</v>
      </c>
      <c r="I29" s="21">
        <f>ROUND(G29*F29,2)</f>
        <v>746.03</v>
      </c>
      <c r="J29" s="38">
        <f>H29*F29</f>
        <v>968.25299999999993</v>
      </c>
      <c r="K29" s="28">
        <f>J29-'PLAN ORÇ INCOR'!J29</f>
        <v>0</v>
      </c>
      <c r="N29" s="1"/>
      <c r="P29">
        <v>0.85</v>
      </c>
      <c r="R29">
        <f>'PLAN ORÇ INCOR'!G29</f>
        <v>0.55000000000000004</v>
      </c>
      <c r="S29" s="2">
        <f>'PLAN ORÇ INCOR'!H29</f>
        <v>0.61</v>
      </c>
      <c r="T29" s="1">
        <f>'PLAN ORÇ INCOR'!M29</f>
        <v>0</v>
      </c>
      <c r="U29">
        <f>'PLAN ORÇ INCOR'!J29</f>
        <v>968.25299999999993</v>
      </c>
    </row>
    <row r="30" spans="1:21" ht="20.100000000000001" customHeight="1">
      <c r="A30" s="35" t="s">
        <v>100</v>
      </c>
      <c r="B30" s="62" t="s">
        <v>46</v>
      </c>
      <c r="C30" s="63"/>
      <c r="D30" s="63"/>
      <c r="E30" s="63"/>
      <c r="F30" s="63"/>
      <c r="G30" s="63"/>
      <c r="H30" s="63"/>
      <c r="I30" s="18">
        <f>ROUND(SUM(I31:I33),2)</f>
        <v>9750.0499999999993</v>
      </c>
      <c r="J30" s="36">
        <f>ROUND(SUM(J31:J33),2)</f>
        <v>12713.48</v>
      </c>
      <c r="L30" s="2">
        <f>J30-'PLAN ORÇ INCOR'!J30</f>
        <v>-3.2000000010157237E-3</v>
      </c>
      <c r="N30" s="1"/>
      <c r="P30">
        <v>0.85</v>
      </c>
      <c r="R30">
        <f>'PLAN ORÇ INCOR'!G30</f>
        <v>0</v>
      </c>
      <c r="S30" s="2">
        <f>'PLAN ORÇ INCOR'!H30</f>
        <v>0</v>
      </c>
      <c r="T30" s="1">
        <f>'PLAN ORÇ INCOR'!M30</f>
        <v>0</v>
      </c>
      <c r="U30">
        <f>'PLAN ORÇ INCOR'!J30</f>
        <v>12713.483200000001</v>
      </c>
    </row>
    <row r="31" spans="1:21" ht="36">
      <c r="A31" s="37" t="s">
        <v>101</v>
      </c>
      <c r="B31" s="20" t="s">
        <v>48</v>
      </c>
      <c r="C31" s="19" t="s">
        <v>49</v>
      </c>
      <c r="D31" s="20" t="s">
        <v>50</v>
      </c>
      <c r="E31" s="20" t="s">
        <v>51</v>
      </c>
      <c r="F31" s="21">
        <v>538.48</v>
      </c>
      <c r="G31" s="21">
        <v>8.5</v>
      </c>
      <c r="H31" s="33">
        <v>11.08</v>
      </c>
      <c r="I31" s="21">
        <f t="shared" ref="I31:I33" si="6">ROUND(G31*F31,2)</f>
        <v>4577.08</v>
      </c>
      <c r="J31" s="38">
        <f t="shared" ref="J31:J33" si="7">H31*F31</f>
        <v>5966.3584000000001</v>
      </c>
      <c r="K31" s="28">
        <f>J31-'PLAN ORÇ INCOR'!J31</f>
        <v>0</v>
      </c>
      <c r="N31" s="1"/>
      <c r="P31">
        <v>0.85</v>
      </c>
      <c r="R31">
        <f>'PLAN ORÇ INCOR'!G31</f>
        <v>10.01</v>
      </c>
      <c r="S31" s="2">
        <f>'PLAN ORÇ INCOR'!H31</f>
        <v>11.08</v>
      </c>
      <c r="T31" s="1">
        <f>'PLAN ORÇ INCOR'!M31</f>
        <v>0</v>
      </c>
      <c r="U31">
        <f>'PLAN ORÇ INCOR'!J31</f>
        <v>5966.3584000000001</v>
      </c>
    </row>
    <row r="32" spans="1:21" ht="24">
      <c r="A32" s="37" t="s">
        <v>102</v>
      </c>
      <c r="B32" s="20" t="s">
        <v>53</v>
      </c>
      <c r="C32" s="19" t="s">
        <v>54</v>
      </c>
      <c r="D32" s="20" t="s">
        <v>31</v>
      </c>
      <c r="E32" s="20" t="s">
        <v>51</v>
      </c>
      <c r="F32" s="21">
        <v>538.48</v>
      </c>
      <c r="G32" s="21">
        <v>3.94</v>
      </c>
      <c r="H32" s="33">
        <v>5.13</v>
      </c>
      <c r="I32" s="21">
        <f t="shared" si="6"/>
        <v>2121.61</v>
      </c>
      <c r="J32" s="38">
        <f t="shared" si="7"/>
        <v>2762.4023999999999</v>
      </c>
      <c r="K32" s="28">
        <f>J32-'PLAN ORÇ INCOR'!J32</f>
        <v>0</v>
      </c>
      <c r="N32" s="1"/>
      <c r="P32">
        <v>0.85</v>
      </c>
      <c r="R32">
        <f>'PLAN ORÇ INCOR'!G32</f>
        <v>4.6399999999999997</v>
      </c>
      <c r="S32" s="2">
        <f>'PLAN ORÇ INCOR'!H32</f>
        <v>5.13</v>
      </c>
      <c r="T32" s="1">
        <f>'PLAN ORÇ INCOR'!M32</f>
        <v>0</v>
      </c>
      <c r="U32">
        <f>'PLAN ORÇ INCOR'!J32</f>
        <v>2762.4023999999999</v>
      </c>
    </row>
    <row r="33" spans="1:21">
      <c r="A33" s="37" t="s">
        <v>103</v>
      </c>
      <c r="B33" s="20" t="s">
        <v>56</v>
      </c>
      <c r="C33" s="19" t="s">
        <v>57</v>
      </c>
      <c r="D33" s="20" t="s">
        <v>50</v>
      </c>
      <c r="E33" s="20" t="s">
        <v>58</v>
      </c>
      <c r="F33" s="21">
        <v>3589.84</v>
      </c>
      <c r="G33" s="21">
        <v>0.85</v>
      </c>
      <c r="H33" s="33">
        <v>1.1100000000000001</v>
      </c>
      <c r="I33" s="21">
        <f t="shared" si="6"/>
        <v>3051.36</v>
      </c>
      <c r="J33" s="38">
        <f t="shared" si="7"/>
        <v>3984.7224000000006</v>
      </c>
      <c r="K33" s="28">
        <f>J33-'PLAN ORÇ INCOR'!J33</f>
        <v>0</v>
      </c>
      <c r="N33" s="1"/>
      <c r="P33">
        <v>0.85</v>
      </c>
      <c r="R33">
        <f>'PLAN ORÇ INCOR'!G33</f>
        <v>1</v>
      </c>
      <c r="S33" s="2">
        <f>'PLAN ORÇ INCOR'!H33</f>
        <v>1.1100000000000001</v>
      </c>
      <c r="T33" s="1">
        <f>'PLAN ORÇ INCOR'!M33</f>
        <v>0</v>
      </c>
      <c r="U33">
        <f>'PLAN ORÇ INCOR'!J33</f>
        <v>3984.7224000000006</v>
      </c>
    </row>
    <row r="34" spans="1:21" ht="20.100000000000001" customHeight="1">
      <c r="A34" s="35" t="s">
        <v>104</v>
      </c>
      <c r="B34" s="62" t="s">
        <v>60</v>
      </c>
      <c r="C34" s="63"/>
      <c r="D34" s="63"/>
      <c r="E34" s="63"/>
      <c r="F34" s="63"/>
      <c r="G34" s="63"/>
      <c r="H34" s="63"/>
      <c r="I34" s="18">
        <f>ROUND(SUM(I35:I42),2)</f>
        <v>122275.83</v>
      </c>
      <c r="J34" s="36">
        <f>ROUND(SUM(J35:J42),2)</f>
        <v>159303.21</v>
      </c>
      <c r="L34" s="2">
        <f>J34-'PLAN ORÇ INCOR'!J34</f>
        <v>3.3999999868683517E-3</v>
      </c>
      <c r="N34" s="1"/>
      <c r="P34">
        <v>0.85</v>
      </c>
      <c r="R34">
        <f>'PLAN ORÇ INCOR'!G34</f>
        <v>0</v>
      </c>
      <c r="S34" s="2">
        <f>'PLAN ORÇ INCOR'!H34</f>
        <v>0</v>
      </c>
      <c r="T34" s="1">
        <f>'PLAN ORÇ INCOR'!M34</f>
        <v>0</v>
      </c>
      <c r="U34">
        <f>'PLAN ORÇ INCOR'!J34</f>
        <v>159303.2066</v>
      </c>
    </row>
    <row r="35" spans="1:21" ht="60">
      <c r="A35" s="37" t="s">
        <v>105</v>
      </c>
      <c r="B35" s="20" t="s">
        <v>62</v>
      </c>
      <c r="C35" s="19" t="s">
        <v>63</v>
      </c>
      <c r="D35" s="20" t="s">
        <v>50</v>
      </c>
      <c r="E35" s="20" t="s">
        <v>51</v>
      </c>
      <c r="F35" s="21">
        <v>538.48</v>
      </c>
      <c r="G35" s="21">
        <v>15.08</v>
      </c>
      <c r="H35" s="33">
        <v>19.649999999999999</v>
      </c>
      <c r="I35" s="21">
        <f t="shared" ref="I35:I42" si="8">ROUND(G35*F35,2)</f>
        <v>8120.28</v>
      </c>
      <c r="J35" s="38">
        <f t="shared" ref="J35:J42" si="9">H35*F35</f>
        <v>10581.132</v>
      </c>
      <c r="K35" s="28">
        <f>J35-'PLAN ORÇ INCOR'!J35</f>
        <v>0</v>
      </c>
      <c r="N35" s="1"/>
      <c r="P35">
        <v>0.85</v>
      </c>
      <c r="R35">
        <f>'PLAN ORÇ INCOR'!G35</f>
        <v>17.75</v>
      </c>
      <c r="S35" s="2">
        <f>'PLAN ORÇ INCOR'!H35</f>
        <v>19.649999999999999</v>
      </c>
      <c r="T35" s="1">
        <f>'PLAN ORÇ INCOR'!M35</f>
        <v>0</v>
      </c>
      <c r="U35">
        <f>'PLAN ORÇ INCOR'!J35</f>
        <v>10581.132</v>
      </c>
    </row>
    <row r="36" spans="1:21" ht="24">
      <c r="A36" s="37" t="s">
        <v>106</v>
      </c>
      <c r="B36" s="20" t="s">
        <v>65</v>
      </c>
      <c r="C36" s="19" t="s">
        <v>66</v>
      </c>
      <c r="D36" s="20" t="s">
        <v>50</v>
      </c>
      <c r="E36" s="20" t="s">
        <v>67</v>
      </c>
      <c r="F36" s="21">
        <v>3769.33</v>
      </c>
      <c r="G36" s="21">
        <v>1.1100000000000001</v>
      </c>
      <c r="H36" s="33">
        <v>1.45</v>
      </c>
      <c r="I36" s="21">
        <f t="shared" si="8"/>
        <v>4183.96</v>
      </c>
      <c r="J36" s="38">
        <f t="shared" si="9"/>
        <v>5465.5284999999994</v>
      </c>
      <c r="K36" s="28">
        <f>J36-'PLAN ORÇ INCOR'!J36</f>
        <v>0</v>
      </c>
      <c r="N36" s="1"/>
      <c r="P36">
        <v>0.85</v>
      </c>
      <c r="R36">
        <f>'PLAN ORÇ INCOR'!G36</f>
        <v>1.31</v>
      </c>
      <c r="S36" s="2">
        <f>'PLAN ORÇ INCOR'!H36</f>
        <v>1.45</v>
      </c>
      <c r="T36" s="1">
        <f>'PLAN ORÇ INCOR'!M36</f>
        <v>0</v>
      </c>
      <c r="U36">
        <f>'PLAN ORÇ INCOR'!J36</f>
        <v>5465.5284999999994</v>
      </c>
    </row>
    <row r="37" spans="1:21" ht="24">
      <c r="A37" s="37" t="s">
        <v>107</v>
      </c>
      <c r="B37" s="20" t="s">
        <v>69</v>
      </c>
      <c r="C37" s="19" t="s">
        <v>70</v>
      </c>
      <c r="D37" s="20" t="s">
        <v>50</v>
      </c>
      <c r="E37" s="20" t="s">
        <v>58</v>
      </c>
      <c r="F37" s="21">
        <v>3361.04</v>
      </c>
      <c r="G37" s="21">
        <v>3.35</v>
      </c>
      <c r="H37" s="33">
        <v>4.3600000000000003</v>
      </c>
      <c r="I37" s="21">
        <f t="shared" si="8"/>
        <v>11259.48</v>
      </c>
      <c r="J37" s="38">
        <f t="shared" si="9"/>
        <v>14654.134400000001</v>
      </c>
      <c r="K37" s="28">
        <f>J37-'PLAN ORÇ INCOR'!J37</f>
        <v>0</v>
      </c>
      <c r="N37" s="1"/>
      <c r="P37">
        <v>0.85</v>
      </c>
      <c r="R37">
        <f>'PLAN ORÇ INCOR'!G37</f>
        <v>3.94</v>
      </c>
      <c r="S37" s="2">
        <f>'PLAN ORÇ INCOR'!H37</f>
        <v>4.3600000000000003</v>
      </c>
      <c r="T37" s="1">
        <f>'PLAN ORÇ INCOR'!M37</f>
        <v>0</v>
      </c>
      <c r="U37">
        <f>'PLAN ORÇ INCOR'!J37</f>
        <v>14654.134400000001</v>
      </c>
    </row>
    <row r="38" spans="1:21" ht="24">
      <c r="A38" s="37" t="s">
        <v>108</v>
      </c>
      <c r="B38" s="20" t="s">
        <v>72</v>
      </c>
      <c r="C38" s="19" t="s">
        <v>73</v>
      </c>
      <c r="D38" s="20" t="s">
        <v>50</v>
      </c>
      <c r="E38" s="20" t="s">
        <v>74</v>
      </c>
      <c r="F38" s="21">
        <v>1649.6</v>
      </c>
      <c r="G38" s="21">
        <v>0.56999999999999995</v>
      </c>
      <c r="H38" s="33">
        <v>0.74</v>
      </c>
      <c r="I38" s="21">
        <f t="shared" si="8"/>
        <v>940.27</v>
      </c>
      <c r="J38" s="38">
        <f t="shared" si="9"/>
        <v>1220.704</v>
      </c>
      <c r="K38" s="28">
        <f>J38-'PLAN ORÇ INCOR'!J38</f>
        <v>0</v>
      </c>
      <c r="N38" s="1"/>
      <c r="P38">
        <v>0.85</v>
      </c>
      <c r="R38">
        <f>'PLAN ORÇ INCOR'!G38</f>
        <v>0.67</v>
      </c>
      <c r="S38" s="2">
        <f>'PLAN ORÇ INCOR'!H38</f>
        <v>0.74</v>
      </c>
      <c r="T38" s="1">
        <f>'PLAN ORÇ INCOR'!M38</f>
        <v>0</v>
      </c>
      <c r="U38">
        <f>'PLAN ORÇ INCOR'!J38</f>
        <v>1220.704</v>
      </c>
    </row>
    <row r="39" spans="1:21" ht="24">
      <c r="A39" s="37" t="s">
        <v>109</v>
      </c>
      <c r="B39" s="20" t="s">
        <v>76</v>
      </c>
      <c r="C39" s="19" t="s">
        <v>77</v>
      </c>
      <c r="D39" s="20" t="s">
        <v>50</v>
      </c>
      <c r="E39" s="20" t="s">
        <v>58</v>
      </c>
      <c r="F39" s="21">
        <v>3361.04</v>
      </c>
      <c r="G39" s="21">
        <v>1.93</v>
      </c>
      <c r="H39" s="33">
        <v>2.52</v>
      </c>
      <c r="I39" s="21">
        <f t="shared" si="8"/>
        <v>6486.81</v>
      </c>
      <c r="J39" s="38">
        <f t="shared" si="9"/>
        <v>8469.8207999999995</v>
      </c>
      <c r="K39" s="28">
        <f>J39-'PLAN ORÇ INCOR'!J39</f>
        <v>0</v>
      </c>
      <c r="N39" s="1"/>
      <c r="P39">
        <v>0.85</v>
      </c>
      <c r="R39">
        <f>'PLAN ORÇ INCOR'!G39</f>
        <v>2.27</v>
      </c>
      <c r="S39" s="2">
        <f>'PLAN ORÇ INCOR'!H39</f>
        <v>2.52</v>
      </c>
      <c r="T39" s="1">
        <f>'PLAN ORÇ INCOR'!M39</f>
        <v>0</v>
      </c>
      <c r="U39">
        <f>'PLAN ORÇ INCOR'!J39</f>
        <v>8469.8207999999995</v>
      </c>
    </row>
    <row r="40" spans="1:21" ht="24">
      <c r="A40" s="37" t="s">
        <v>110</v>
      </c>
      <c r="B40" s="20" t="s">
        <v>72</v>
      </c>
      <c r="C40" s="19" t="s">
        <v>73</v>
      </c>
      <c r="D40" s="20" t="s">
        <v>50</v>
      </c>
      <c r="E40" s="20" t="s">
        <v>74</v>
      </c>
      <c r="F40" s="21">
        <v>687.33</v>
      </c>
      <c r="G40" s="21">
        <v>0.56999999999999995</v>
      </c>
      <c r="H40" s="33">
        <v>0.74</v>
      </c>
      <c r="I40" s="21">
        <f t="shared" si="8"/>
        <v>391.78</v>
      </c>
      <c r="J40" s="38">
        <f t="shared" si="9"/>
        <v>508.62420000000003</v>
      </c>
      <c r="K40" s="28">
        <f>J40-'PLAN ORÇ INCOR'!J40</f>
        <v>0</v>
      </c>
      <c r="N40" s="1"/>
      <c r="P40">
        <v>0.85</v>
      </c>
      <c r="R40">
        <f>'PLAN ORÇ INCOR'!G40</f>
        <v>0.67</v>
      </c>
      <c r="S40" s="2">
        <f>'PLAN ORÇ INCOR'!H40</f>
        <v>0.74</v>
      </c>
      <c r="T40" s="1">
        <f>'PLAN ORÇ INCOR'!M40</f>
        <v>0</v>
      </c>
      <c r="U40">
        <f>'PLAN ORÇ INCOR'!J40</f>
        <v>508.62420000000003</v>
      </c>
    </row>
    <row r="41" spans="1:21" ht="36">
      <c r="A41" s="37" t="s">
        <v>111</v>
      </c>
      <c r="B41" s="20" t="s">
        <v>80</v>
      </c>
      <c r="C41" s="19" t="s">
        <v>81</v>
      </c>
      <c r="D41" s="20" t="s">
        <v>43</v>
      </c>
      <c r="E41" s="20" t="s">
        <v>82</v>
      </c>
      <c r="F41" s="21">
        <v>100.83</v>
      </c>
      <c r="G41" s="21">
        <v>874.34</v>
      </c>
      <c r="H41" s="33">
        <v>1139.0899999999999</v>
      </c>
      <c r="I41" s="21">
        <f t="shared" si="8"/>
        <v>88159.7</v>
      </c>
      <c r="J41" s="38">
        <f t="shared" si="9"/>
        <v>114854.44469999999</v>
      </c>
      <c r="K41" s="28">
        <f>J41-'PLAN ORÇ INCOR'!J41</f>
        <v>0</v>
      </c>
      <c r="N41" s="1"/>
      <c r="P41">
        <v>0.85</v>
      </c>
      <c r="R41">
        <f>'PLAN ORÇ INCOR'!G41</f>
        <v>1028.6400000000001</v>
      </c>
      <c r="S41" s="2">
        <f>'PLAN ORÇ INCOR'!H41</f>
        <v>1139.0899999999999</v>
      </c>
      <c r="T41" s="1">
        <f>'PLAN ORÇ INCOR'!M41</f>
        <v>0</v>
      </c>
      <c r="U41">
        <f>'PLAN ORÇ INCOR'!J41</f>
        <v>114854.44469999999</v>
      </c>
    </row>
    <row r="42" spans="1:21" ht="24">
      <c r="A42" s="37" t="s">
        <v>112</v>
      </c>
      <c r="B42" s="20" t="s">
        <v>72</v>
      </c>
      <c r="C42" s="19" t="s">
        <v>73</v>
      </c>
      <c r="D42" s="20" t="s">
        <v>50</v>
      </c>
      <c r="E42" s="20" t="s">
        <v>74</v>
      </c>
      <c r="F42" s="21">
        <v>4795.7</v>
      </c>
      <c r="G42" s="21">
        <v>0.56999999999999995</v>
      </c>
      <c r="H42" s="33">
        <v>0.74</v>
      </c>
      <c r="I42" s="21">
        <f t="shared" si="8"/>
        <v>2733.55</v>
      </c>
      <c r="J42" s="38">
        <f t="shared" si="9"/>
        <v>3548.8179999999998</v>
      </c>
      <c r="K42" s="28">
        <f>J42-'PLAN ORÇ INCOR'!J42</f>
        <v>0</v>
      </c>
      <c r="N42" s="1"/>
      <c r="P42">
        <v>0.85</v>
      </c>
      <c r="R42">
        <f>'PLAN ORÇ INCOR'!G42</f>
        <v>0.67</v>
      </c>
      <c r="S42" s="2">
        <f>'PLAN ORÇ INCOR'!H42</f>
        <v>0.74</v>
      </c>
      <c r="T42" s="1">
        <f>'PLAN ORÇ INCOR'!M42</f>
        <v>0</v>
      </c>
      <c r="U42">
        <f>'PLAN ORÇ INCOR'!J42</f>
        <v>3548.8179999999998</v>
      </c>
    </row>
    <row r="43" spans="1:21" ht="20.100000000000001" customHeight="1">
      <c r="A43" s="35" t="s">
        <v>113</v>
      </c>
      <c r="B43" s="62" t="s">
        <v>85</v>
      </c>
      <c r="C43" s="63"/>
      <c r="D43" s="63"/>
      <c r="E43" s="63"/>
      <c r="F43" s="63"/>
      <c r="G43" s="63"/>
      <c r="H43" s="63"/>
      <c r="I43" s="18">
        <f>ROUND(SUM(I44:I46),2)</f>
        <v>62560.55</v>
      </c>
      <c r="J43" s="36">
        <f>ROUND(SUM(J44:J46),2)</f>
        <v>81506.16</v>
      </c>
      <c r="L43" s="2">
        <f>J43-'PLAN ORÇ INCOR'!J43</f>
        <v>-1.7999999836320058E-3</v>
      </c>
      <c r="N43" s="1"/>
      <c r="P43">
        <v>0.85</v>
      </c>
      <c r="R43">
        <f>'PLAN ORÇ INCOR'!G43</f>
        <v>0</v>
      </c>
      <c r="S43" s="2">
        <f>'PLAN ORÇ INCOR'!H43</f>
        <v>0</v>
      </c>
      <c r="T43" s="1">
        <f>'PLAN ORÇ INCOR'!M43</f>
        <v>0</v>
      </c>
      <c r="U43">
        <f>'PLAN ORÇ INCOR'!J43</f>
        <v>81506.161799999987</v>
      </c>
    </row>
    <row r="44" spans="1:21" ht="60">
      <c r="A44" s="37" t="s">
        <v>114</v>
      </c>
      <c r="B44" s="20" t="s">
        <v>87</v>
      </c>
      <c r="C44" s="19" t="s">
        <v>88</v>
      </c>
      <c r="D44" s="20" t="s">
        <v>31</v>
      </c>
      <c r="E44" s="20" t="s">
        <v>89</v>
      </c>
      <c r="F44" s="21">
        <v>995.26</v>
      </c>
      <c r="G44" s="21">
        <v>42.2</v>
      </c>
      <c r="H44" s="33">
        <v>54.98</v>
      </c>
      <c r="I44" s="21">
        <f t="shared" ref="I44:I46" si="10">ROUND(G44*F44,2)</f>
        <v>41999.97</v>
      </c>
      <c r="J44" s="38">
        <f t="shared" ref="J44:J46" si="11">H44*F44</f>
        <v>54719.394799999995</v>
      </c>
      <c r="K44" s="28">
        <f>J44-'PLAN ORÇ INCOR'!J44</f>
        <v>0</v>
      </c>
      <c r="N44" s="1"/>
      <c r="P44">
        <v>0.85</v>
      </c>
      <c r="R44">
        <f>'PLAN ORÇ INCOR'!G44</f>
        <v>49.65</v>
      </c>
      <c r="S44" s="2">
        <f>'PLAN ORÇ INCOR'!H44</f>
        <v>54.98</v>
      </c>
      <c r="T44" s="1">
        <f>'PLAN ORÇ INCOR'!M44</f>
        <v>0</v>
      </c>
      <c r="U44">
        <f>'PLAN ORÇ INCOR'!J44</f>
        <v>54719.394799999995</v>
      </c>
    </row>
    <row r="45" spans="1:21" ht="36">
      <c r="A45" s="37" t="s">
        <v>115</v>
      </c>
      <c r="B45" s="20" t="s">
        <v>91</v>
      </c>
      <c r="C45" s="19" t="s">
        <v>92</v>
      </c>
      <c r="D45" s="20" t="s">
        <v>43</v>
      </c>
      <c r="E45" s="20" t="s">
        <v>44</v>
      </c>
      <c r="F45" s="21">
        <v>508.9</v>
      </c>
      <c r="G45" s="21">
        <v>34.409999999999997</v>
      </c>
      <c r="H45" s="33">
        <v>44.83</v>
      </c>
      <c r="I45" s="21">
        <f t="shared" si="10"/>
        <v>17511.25</v>
      </c>
      <c r="J45" s="38">
        <f t="shared" si="11"/>
        <v>22813.986999999997</v>
      </c>
      <c r="K45" s="28">
        <f>J45-'PLAN ORÇ INCOR'!J45</f>
        <v>0</v>
      </c>
      <c r="N45" s="1"/>
      <c r="P45">
        <v>0.85</v>
      </c>
      <c r="R45">
        <f>'PLAN ORÇ INCOR'!G45</f>
        <v>40.479999999999997</v>
      </c>
      <c r="S45" s="2">
        <f>'PLAN ORÇ INCOR'!H45</f>
        <v>44.83</v>
      </c>
      <c r="T45" s="1">
        <f>'PLAN ORÇ INCOR'!M45</f>
        <v>0</v>
      </c>
      <c r="U45">
        <f>'PLAN ORÇ INCOR'!J45</f>
        <v>22813.986999999997</v>
      </c>
    </row>
    <row r="46" spans="1:21" ht="60">
      <c r="A46" s="37" t="s">
        <v>116</v>
      </c>
      <c r="B46" s="20" t="s">
        <v>94</v>
      </c>
      <c r="C46" s="19" t="s">
        <v>95</v>
      </c>
      <c r="D46" s="20" t="s">
        <v>31</v>
      </c>
      <c r="E46" s="20" t="s">
        <v>89</v>
      </c>
      <c r="F46" s="21">
        <v>37.799999999999997</v>
      </c>
      <c r="G46" s="21">
        <v>80.67</v>
      </c>
      <c r="H46" s="33">
        <v>105.1</v>
      </c>
      <c r="I46" s="21">
        <f t="shared" si="10"/>
        <v>3049.33</v>
      </c>
      <c r="J46" s="38">
        <f t="shared" si="11"/>
        <v>3972.7799999999993</v>
      </c>
      <c r="K46" s="28">
        <f>J46-'PLAN ORÇ INCOR'!J46</f>
        <v>0</v>
      </c>
      <c r="N46" s="1"/>
      <c r="P46">
        <v>0.85</v>
      </c>
      <c r="R46">
        <f>'PLAN ORÇ INCOR'!G46</f>
        <v>94.91</v>
      </c>
      <c r="S46" s="2">
        <f>'PLAN ORÇ INCOR'!H46</f>
        <v>105.1</v>
      </c>
      <c r="T46" s="1">
        <f>'PLAN ORÇ INCOR'!M46</f>
        <v>0</v>
      </c>
      <c r="U46">
        <f>'PLAN ORÇ INCOR'!J46</f>
        <v>3972.7799999999993</v>
      </c>
    </row>
    <row r="47" spans="1:21" ht="20.100000000000001" customHeight="1">
      <c r="A47" s="35" t="s">
        <v>117</v>
      </c>
      <c r="B47" s="62" t="s">
        <v>118</v>
      </c>
      <c r="C47" s="63"/>
      <c r="D47" s="63"/>
      <c r="E47" s="63"/>
      <c r="F47" s="63"/>
      <c r="G47" s="63"/>
      <c r="H47" s="63"/>
      <c r="I47" s="18">
        <f>I50+I48+I54+I63</f>
        <v>117417.76</v>
      </c>
      <c r="J47" s="36">
        <f>J50+J48+J54+J63</f>
        <v>152986.54919999998</v>
      </c>
      <c r="L47" s="2">
        <f>J47-'PLAN ORÇ INCOR'!J47</f>
        <v>1.0000000474974513E-4</v>
      </c>
      <c r="N47" s="1"/>
      <c r="P47">
        <v>0.85</v>
      </c>
      <c r="R47">
        <f>'PLAN ORÇ INCOR'!G47</f>
        <v>0</v>
      </c>
      <c r="S47" s="2">
        <f>'PLAN ORÇ INCOR'!H47</f>
        <v>0</v>
      </c>
      <c r="T47" s="1">
        <f>'PLAN ORÇ INCOR'!M47</f>
        <v>0</v>
      </c>
      <c r="U47">
        <f>'PLAN ORÇ INCOR'!J47</f>
        <v>152986.54909999997</v>
      </c>
    </row>
    <row r="48" spans="1:21" ht="20.100000000000001" customHeight="1">
      <c r="A48" s="35" t="s">
        <v>119</v>
      </c>
      <c r="B48" s="62" t="s">
        <v>27</v>
      </c>
      <c r="C48" s="63"/>
      <c r="D48" s="63"/>
      <c r="E48" s="63"/>
      <c r="F48" s="63"/>
      <c r="G48" s="63"/>
      <c r="H48" s="63"/>
      <c r="I48" s="18">
        <f>SUM(I49)</f>
        <v>367.35</v>
      </c>
      <c r="J48" s="36">
        <f>SUM(J49)</f>
        <v>476.77</v>
      </c>
      <c r="L48" s="2">
        <f>J48-'PLAN ORÇ INCOR'!J48</f>
        <v>9.9999999974897946E-5</v>
      </c>
      <c r="N48" s="1"/>
      <c r="P48">
        <v>0.85</v>
      </c>
      <c r="R48">
        <f>'PLAN ORÇ INCOR'!G48</f>
        <v>0</v>
      </c>
      <c r="S48" s="2">
        <f>'PLAN ORÇ INCOR'!H48</f>
        <v>0</v>
      </c>
      <c r="T48" s="1">
        <f>'PLAN ORÇ INCOR'!M48</f>
        <v>0</v>
      </c>
      <c r="U48">
        <f>'PLAN ORÇ INCOR'!J48</f>
        <v>476.76990000000001</v>
      </c>
    </row>
    <row r="49" spans="1:23">
      <c r="A49" s="37" t="s">
        <v>120</v>
      </c>
      <c r="B49" s="20" t="s">
        <v>41</v>
      </c>
      <c r="C49" s="19" t="s">
        <v>42</v>
      </c>
      <c r="D49" s="20" t="s">
        <v>43</v>
      </c>
      <c r="E49" s="20" t="s">
        <v>44</v>
      </c>
      <c r="F49" s="21">
        <v>781.59</v>
      </c>
      <c r="G49" s="21">
        <v>0.47</v>
      </c>
      <c r="H49" s="22">
        <v>0.61</v>
      </c>
      <c r="I49" s="21">
        <f>ROUND(G49*F49,2)</f>
        <v>367.35</v>
      </c>
      <c r="J49" s="38">
        <f>ROUND(H49*F49,2)</f>
        <v>476.77</v>
      </c>
      <c r="K49" s="28">
        <f>J49-'PLAN ORÇ INCOR'!J49</f>
        <v>9.9999999974897946E-5</v>
      </c>
      <c r="N49" s="1"/>
      <c r="P49">
        <v>0.85</v>
      </c>
      <c r="R49">
        <f>'PLAN ORÇ INCOR'!G49</f>
        <v>0.55000000000000004</v>
      </c>
      <c r="S49" s="2">
        <f>'PLAN ORÇ INCOR'!H49</f>
        <v>0.61</v>
      </c>
      <c r="T49" s="1">
        <f>'PLAN ORÇ INCOR'!M49</f>
        <v>0</v>
      </c>
      <c r="U49">
        <f>'PLAN ORÇ INCOR'!J49</f>
        <v>476.76990000000001</v>
      </c>
    </row>
    <row r="50" spans="1:23" ht="20.100000000000001" customHeight="1">
      <c r="A50" s="35" t="s">
        <v>121</v>
      </c>
      <c r="B50" s="62" t="s">
        <v>46</v>
      </c>
      <c r="C50" s="63"/>
      <c r="D50" s="63"/>
      <c r="E50" s="63"/>
      <c r="F50" s="63"/>
      <c r="G50" s="63"/>
      <c r="H50" s="63"/>
      <c r="I50" s="18">
        <f>SUM(I51:I53)</f>
        <v>5873.08</v>
      </c>
      <c r="J50" s="36">
        <f>SUM(J51:J53)</f>
        <v>7658.1396000000004</v>
      </c>
      <c r="L50" s="2">
        <f>J50-'PLAN ORÇ INCOR'!J50</f>
        <v>0</v>
      </c>
      <c r="N50" s="1"/>
      <c r="P50">
        <v>0.85</v>
      </c>
      <c r="R50">
        <f>'PLAN ORÇ INCOR'!G50</f>
        <v>0</v>
      </c>
      <c r="S50" s="2">
        <f>'PLAN ORÇ INCOR'!H50</f>
        <v>0</v>
      </c>
      <c r="T50" s="1">
        <f>'PLAN ORÇ INCOR'!M50</f>
        <v>0</v>
      </c>
      <c r="U50">
        <f>'PLAN ORÇ INCOR'!J50</f>
        <v>7658.1396000000004</v>
      </c>
    </row>
    <row r="51" spans="1:23" ht="36">
      <c r="A51" s="37" t="s">
        <v>122</v>
      </c>
      <c r="B51" s="20" t="s">
        <v>48</v>
      </c>
      <c r="C51" s="19" t="s">
        <v>49</v>
      </c>
      <c r="D51" s="20" t="s">
        <v>50</v>
      </c>
      <c r="E51" s="20" t="s">
        <v>51</v>
      </c>
      <c r="F51" s="21">
        <v>324.36</v>
      </c>
      <c r="G51" s="21">
        <v>8.5</v>
      </c>
      <c r="H51" s="33">
        <v>11.08</v>
      </c>
      <c r="I51" s="21">
        <f t="shared" ref="I51:I53" si="12">ROUND(G51*F51,2)</f>
        <v>2757.06</v>
      </c>
      <c r="J51" s="38">
        <f t="shared" ref="J51:J53" si="13">H51*F51</f>
        <v>3593.9088000000002</v>
      </c>
      <c r="K51" s="28">
        <f>J51-'PLAN ORÇ INCOR'!J51</f>
        <v>0</v>
      </c>
      <c r="N51" s="1"/>
      <c r="P51">
        <v>0.85</v>
      </c>
      <c r="R51">
        <f>'PLAN ORÇ INCOR'!G51</f>
        <v>10.01</v>
      </c>
      <c r="S51" s="2">
        <f>'PLAN ORÇ INCOR'!H51</f>
        <v>11.08</v>
      </c>
      <c r="T51" s="1">
        <f>'PLAN ORÇ INCOR'!M51</f>
        <v>0</v>
      </c>
      <c r="U51">
        <f>'PLAN ORÇ INCOR'!J51</f>
        <v>3593.9088000000002</v>
      </c>
      <c r="V51" s="1">
        <f>ROUND(G51*(1+0.3028),2)</f>
        <v>11.07</v>
      </c>
    </row>
    <row r="52" spans="1:23" ht="24">
      <c r="A52" s="37" t="s">
        <v>123</v>
      </c>
      <c r="B52" s="20" t="s">
        <v>53</v>
      </c>
      <c r="C52" s="19" t="s">
        <v>54</v>
      </c>
      <c r="D52" s="20" t="s">
        <v>31</v>
      </c>
      <c r="E52" s="20" t="s">
        <v>51</v>
      </c>
      <c r="F52" s="21">
        <v>324.36</v>
      </c>
      <c r="G52" s="21">
        <v>3.94</v>
      </c>
      <c r="H52" s="33">
        <v>5.13</v>
      </c>
      <c r="I52" s="21">
        <f t="shared" si="12"/>
        <v>1277.98</v>
      </c>
      <c r="J52" s="38">
        <f t="shared" si="13"/>
        <v>1663.9668000000001</v>
      </c>
      <c r="K52" s="28">
        <f>J52-'PLAN ORÇ INCOR'!J52</f>
        <v>0</v>
      </c>
      <c r="N52" s="1"/>
      <c r="P52">
        <v>0.85</v>
      </c>
      <c r="R52">
        <f>'PLAN ORÇ INCOR'!G52</f>
        <v>4.6399999999999997</v>
      </c>
      <c r="S52" s="2">
        <f>'PLAN ORÇ INCOR'!H52</f>
        <v>5.13</v>
      </c>
      <c r="T52" s="1">
        <f>'PLAN ORÇ INCOR'!M52</f>
        <v>0</v>
      </c>
      <c r="U52">
        <f>'PLAN ORÇ INCOR'!J52</f>
        <v>1663.9668000000001</v>
      </c>
      <c r="V52" s="1">
        <f>G52*(1+0.3028)</f>
        <v>5.133032</v>
      </c>
    </row>
    <row r="53" spans="1:23">
      <c r="A53" s="37" t="s">
        <v>124</v>
      </c>
      <c r="B53" s="20" t="s">
        <v>56</v>
      </c>
      <c r="C53" s="19" t="s">
        <v>57</v>
      </c>
      <c r="D53" s="20" t="s">
        <v>50</v>
      </c>
      <c r="E53" s="20" t="s">
        <v>58</v>
      </c>
      <c r="F53" s="21">
        <v>2162.4</v>
      </c>
      <c r="G53" s="21">
        <v>0.85</v>
      </c>
      <c r="H53" s="33">
        <v>1.1100000000000001</v>
      </c>
      <c r="I53" s="21">
        <f t="shared" si="12"/>
        <v>1838.04</v>
      </c>
      <c r="J53" s="38">
        <f t="shared" si="13"/>
        <v>2400.2640000000001</v>
      </c>
      <c r="K53" s="28">
        <f>J53-'PLAN ORÇ INCOR'!J53</f>
        <v>0</v>
      </c>
      <c r="N53" s="1"/>
      <c r="P53">
        <v>0.85</v>
      </c>
      <c r="R53">
        <f>'PLAN ORÇ INCOR'!G53</f>
        <v>1</v>
      </c>
      <c r="S53" s="2">
        <f>'PLAN ORÇ INCOR'!H53</f>
        <v>1.1100000000000001</v>
      </c>
      <c r="T53" s="1">
        <f>'PLAN ORÇ INCOR'!M53</f>
        <v>0</v>
      </c>
      <c r="U53">
        <f>'PLAN ORÇ INCOR'!J53</f>
        <v>2400.2640000000001</v>
      </c>
      <c r="V53" s="1">
        <f>G53*(1+0.3028)</f>
        <v>1.10738</v>
      </c>
    </row>
    <row r="54" spans="1:23" ht="20.100000000000001" customHeight="1">
      <c r="A54" s="35" t="s">
        <v>125</v>
      </c>
      <c r="B54" s="62" t="s">
        <v>60</v>
      </c>
      <c r="C54" s="63"/>
      <c r="D54" s="63"/>
      <c r="E54" s="63"/>
      <c r="F54" s="63"/>
      <c r="G54" s="63"/>
      <c r="H54" s="63"/>
      <c r="I54" s="18">
        <f>SUM(I55:I62)</f>
        <v>70732.13</v>
      </c>
      <c r="J54" s="36">
        <f>SUM(J55:J62)</f>
        <v>92158.280199999994</v>
      </c>
      <c r="L54" s="2">
        <f>J54-'PLAN ORÇ INCOR'!J54</f>
        <v>0</v>
      </c>
      <c r="N54" s="1"/>
      <c r="P54">
        <v>0.85</v>
      </c>
      <c r="R54">
        <f>'PLAN ORÇ INCOR'!G54</f>
        <v>0</v>
      </c>
      <c r="S54" s="2">
        <f>'PLAN ORÇ INCOR'!H54</f>
        <v>0</v>
      </c>
      <c r="T54" s="1">
        <f>'PLAN ORÇ INCOR'!M54</f>
        <v>0</v>
      </c>
      <c r="U54">
        <f>'PLAN ORÇ INCOR'!J54</f>
        <v>92158.280199999994</v>
      </c>
    </row>
    <row r="55" spans="1:23" ht="60">
      <c r="A55" s="37" t="s">
        <v>126</v>
      </c>
      <c r="B55" s="20" t="s">
        <v>62</v>
      </c>
      <c r="C55" s="19" t="s">
        <v>63</v>
      </c>
      <c r="D55" s="20" t="s">
        <v>50</v>
      </c>
      <c r="E55" s="20" t="s">
        <v>51</v>
      </c>
      <c r="F55" s="21">
        <v>324.36</v>
      </c>
      <c r="G55" s="21">
        <v>15.08</v>
      </c>
      <c r="H55" s="33">
        <v>19.649999999999999</v>
      </c>
      <c r="I55" s="21">
        <f t="shared" ref="I55:I62" si="14">ROUND(G55*F55,2)</f>
        <v>4891.3500000000004</v>
      </c>
      <c r="J55" s="38">
        <f t="shared" ref="J55:J62" si="15">H55*F55</f>
        <v>6373.674</v>
      </c>
      <c r="K55" s="28">
        <f>J55-'PLAN ORÇ INCOR'!J55</f>
        <v>0</v>
      </c>
      <c r="N55" s="1"/>
      <c r="P55">
        <v>0.85</v>
      </c>
      <c r="R55">
        <f>'PLAN ORÇ INCOR'!G55</f>
        <v>17.75</v>
      </c>
      <c r="S55" s="2">
        <f>'PLAN ORÇ INCOR'!H55</f>
        <v>19.649999999999999</v>
      </c>
      <c r="T55" s="1">
        <f>'PLAN ORÇ INCOR'!M55</f>
        <v>0</v>
      </c>
      <c r="U55">
        <f>'PLAN ORÇ INCOR'!J55</f>
        <v>6373.674</v>
      </c>
    </row>
    <row r="56" spans="1:23" ht="24">
      <c r="A56" s="37" t="s">
        <v>127</v>
      </c>
      <c r="B56" s="20" t="s">
        <v>65</v>
      </c>
      <c r="C56" s="19" t="s">
        <v>66</v>
      </c>
      <c r="D56" s="20" t="s">
        <v>50</v>
      </c>
      <c r="E56" s="20" t="s">
        <v>67</v>
      </c>
      <c r="F56" s="21">
        <v>3139.8</v>
      </c>
      <c r="G56" s="21">
        <v>1.1100000000000001</v>
      </c>
      <c r="H56" s="33">
        <v>1.45</v>
      </c>
      <c r="I56" s="21">
        <f t="shared" si="14"/>
        <v>3485.18</v>
      </c>
      <c r="J56" s="38">
        <f t="shared" si="15"/>
        <v>4552.71</v>
      </c>
      <c r="K56" s="28">
        <f>J56-'PLAN ORÇ INCOR'!J56</f>
        <v>0</v>
      </c>
      <c r="N56" s="1"/>
      <c r="P56">
        <v>0.85</v>
      </c>
      <c r="R56">
        <f>'PLAN ORÇ INCOR'!G56</f>
        <v>1.31</v>
      </c>
      <c r="S56" s="2">
        <f>'PLAN ORÇ INCOR'!H56</f>
        <v>1.45</v>
      </c>
      <c r="T56" s="1">
        <f>'PLAN ORÇ INCOR'!M56</f>
        <v>0</v>
      </c>
      <c r="U56">
        <f>'PLAN ORÇ INCOR'!J56</f>
        <v>4552.71</v>
      </c>
      <c r="V56" s="1">
        <f t="shared" ref="V56:V61" si="16">G56*(1+0.3028)</f>
        <v>1.4461080000000002</v>
      </c>
    </row>
    <row r="57" spans="1:23" ht="24">
      <c r="A57" s="37" t="s">
        <v>128</v>
      </c>
      <c r="B57" s="20" t="s">
        <v>69</v>
      </c>
      <c r="C57" s="19" t="s">
        <v>70</v>
      </c>
      <c r="D57" s="20" t="s">
        <v>50</v>
      </c>
      <c r="E57" s="20" t="s">
        <v>58</v>
      </c>
      <c r="F57" s="21">
        <v>1927.92</v>
      </c>
      <c r="G57" s="21">
        <v>3.35</v>
      </c>
      <c r="H57" s="33">
        <v>4.3600000000000003</v>
      </c>
      <c r="I57" s="21">
        <f t="shared" si="14"/>
        <v>6458.53</v>
      </c>
      <c r="J57" s="38">
        <f t="shared" si="15"/>
        <v>8405.7312000000002</v>
      </c>
      <c r="K57" s="28">
        <f>J57-'PLAN ORÇ INCOR'!J57</f>
        <v>0</v>
      </c>
      <c r="N57" s="1"/>
      <c r="P57">
        <v>0.85</v>
      </c>
      <c r="R57">
        <f>'PLAN ORÇ INCOR'!G57</f>
        <v>3.94</v>
      </c>
      <c r="S57" s="2">
        <f>'PLAN ORÇ INCOR'!H57</f>
        <v>4.3600000000000003</v>
      </c>
      <c r="T57" s="1">
        <f>'PLAN ORÇ INCOR'!M57</f>
        <v>0</v>
      </c>
      <c r="U57">
        <f>'PLAN ORÇ INCOR'!J57</f>
        <v>8405.7312000000002</v>
      </c>
      <c r="V57" s="1">
        <f t="shared" si="16"/>
        <v>4.3643799999999997</v>
      </c>
    </row>
    <row r="58" spans="1:23" ht="24">
      <c r="A58" s="37" t="s">
        <v>129</v>
      </c>
      <c r="B58" s="20" t="s">
        <v>72</v>
      </c>
      <c r="C58" s="19" t="s">
        <v>73</v>
      </c>
      <c r="D58" s="20" t="s">
        <v>50</v>
      </c>
      <c r="E58" s="20" t="s">
        <v>74</v>
      </c>
      <c r="F58" s="21">
        <v>946.22</v>
      </c>
      <c r="G58" s="21">
        <v>0.56999999999999995</v>
      </c>
      <c r="H58" s="33">
        <v>0.74</v>
      </c>
      <c r="I58" s="21">
        <f t="shared" si="14"/>
        <v>539.35</v>
      </c>
      <c r="J58" s="38">
        <f t="shared" si="15"/>
        <v>700.20280000000002</v>
      </c>
      <c r="K58" s="28">
        <f>J58-'PLAN ORÇ INCOR'!J58</f>
        <v>0</v>
      </c>
      <c r="N58" s="1"/>
      <c r="P58">
        <v>0.85</v>
      </c>
      <c r="R58">
        <f>'PLAN ORÇ INCOR'!G58</f>
        <v>0.67</v>
      </c>
      <c r="S58" s="2">
        <f>'PLAN ORÇ INCOR'!H58</f>
        <v>0.74</v>
      </c>
      <c r="T58" s="1">
        <f>'PLAN ORÇ INCOR'!M58</f>
        <v>0</v>
      </c>
      <c r="U58">
        <f>'PLAN ORÇ INCOR'!J58</f>
        <v>700.20280000000002</v>
      </c>
      <c r="V58" s="1">
        <f t="shared" si="16"/>
        <v>0.74259599999999992</v>
      </c>
    </row>
    <row r="59" spans="1:23" ht="24">
      <c r="A59" s="37" t="s">
        <v>130</v>
      </c>
      <c r="B59" s="20" t="s">
        <v>76</v>
      </c>
      <c r="C59" s="19" t="s">
        <v>77</v>
      </c>
      <c r="D59" s="20" t="s">
        <v>50</v>
      </c>
      <c r="E59" s="20" t="s">
        <v>58</v>
      </c>
      <c r="F59" s="21">
        <v>1927.92</v>
      </c>
      <c r="G59" s="21">
        <v>1.93</v>
      </c>
      <c r="H59" s="33">
        <v>2.52</v>
      </c>
      <c r="I59" s="21">
        <f t="shared" si="14"/>
        <v>3720.89</v>
      </c>
      <c r="J59" s="38">
        <f t="shared" si="15"/>
        <v>4858.3584000000001</v>
      </c>
      <c r="K59" s="28">
        <f>J59-'PLAN ORÇ INCOR'!J59</f>
        <v>0</v>
      </c>
      <c r="N59" s="1"/>
      <c r="P59">
        <v>0.85</v>
      </c>
      <c r="R59">
        <f>'PLAN ORÇ INCOR'!G59</f>
        <v>2.27</v>
      </c>
      <c r="S59" s="2">
        <f>'PLAN ORÇ INCOR'!H59</f>
        <v>2.52</v>
      </c>
      <c r="T59" s="1">
        <f>'PLAN ORÇ INCOR'!M59</f>
        <v>0</v>
      </c>
      <c r="U59">
        <f>'PLAN ORÇ INCOR'!J59</f>
        <v>4858.3584000000001</v>
      </c>
      <c r="V59" s="1">
        <f t="shared" si="16"/>
        <v>2.5144039999999999</v>
      </c>
    </row>
    <row r="60" spans="1:23" ht="24">
      <c r="A60" s="37" t="s">
        <v>131</v>
      </c>
      <c r="B60" s="20" t="s">
        <v>72</v>
      </c>
      <c r="C60" s="19" t="s">
        <v>73</v>
      </c>
      <c r="D60" s="20" t="s">
        <v>50</v>
      </c>
      <c r="E60" s="20" t="s">
        <v>74</v>
      </c>
      <c r="F60" s="21">
        <v>394.26</v>
      </c>
      <c r="G60" s="21">
        <v>0.56999999999999995</v>
      </c>
      <c r="H60" s="33">
        <v>0.74</v>
      </c>
      <c r="I60" s="21">
        <f t="shared" si="14"/>
        <v>224.73</v>
      </c>
      <c r="J60" s="38">
        <f t="shared" si="15"/>
        <v>291.75239999999997</v>
      </c>
      <c r="K60" s="28">
        <f>J60-'PLAN ORÇ INCOR'!J60</f>
        <v>0</v>
      </c>
      <c r="N60" s="1"/>
      <c r="P60">
        <v>0.85</v>
      </c>
      <c r="R60">
        <f>'PLAN ORÇ INCOR'!G60</f>
        <v>0.67</v>
      </c>
      <c r="S60" s="2">
        <f>'PLAN ORÇ INCOR'!H60</f>
        <v>0.74</v>
      </c>
      <c r="T60" s="1">
        <f>'PLAN ORÇ INCOR'!M60</f>
        <v>0</v>
      </c>
      <c r="U60">
        <f>'PLAN ORÇ INCOR'!J60</f>
        <v>291.75239999999997</v>
      </c>
      <c r="V60" s="1">
        <f t="shared" si="16"/>
        <v>0.74259599999999992</v>
      </c>
    </row>
    <row r="61" spans="1:23" ht="36">
      <c r="A61" s="37" t="s">
        <v>132</v>
      </c>
      <c r="B61" s="20" t="s">
        <v>80</v>
      </c>
      <c r="C61" s="19" t="s">
        <v>81</v>
      </c>
      <c r="D61" s="20" t="s">
        <v>43</v>
      </c>
      <c r="E61" s="20" t="s">
        <v>82</v>
      </c>
      <c r="F61" s="21">
        <v>57.84</v>
      </c>
      <c r="G61" s="50">
        <v>874.33989999999994</v>
      </c>
      <c r="H61" s="33">
        <v>1139.0899999999999</v>
      </c>
      <c r="I61" s="21">
        <f t="shared" si="14"/>
        <v>50571.82</v>
      </c>
      <c r="J61" s="38">
        <f t="shared" si="15"/>
        <v>65884.965599999996</v>
      </c>
      <c r="K61" s="28">
        <f>J61-'PLAN ORÇ INCOR'!J61</f>
        <v>0</v>
      </c>
      <c r="N61" s="1"/>
      <c r="P61">
        <v>0.85</v>
      </c>
      <c r="R61">
        <f>'PLAN ORÇ INCOR'!G61</f>
        <v>1028.6400000000001</v>
      </c>
      <c r="S61" s="2">
        <f>'PLAN ORÇ INCOR'!H61</f>
        <v>1139.0899999999999</v>
      </c>
      <c r="T61" s="1">
        <f>'PLAN ORÇ INCOR'!M61</f>
        <v>0</v>
      </c>
      <c r="U61">
        <f>'PLAN ORÇ INCOR'!J61</f>
        <v>65884.965599999996</v>
      </c>
      <c r="V61" s="1">
        <f t="shared" si="16"/>
        <v>1139.0900217199999</v>
      </c>
      <c r="W61">
        <f>H61/(1+0.3028)</f>
        <v>874.33988332821616</v>
      </c>
    </row>
    <row r="62" spans="1:23" ht="24">
      <c r="A62" s="37" t="s">
        <v>133</v>
      </c>
      <c r="B62" s="20" t="s">
        <v>72</v>
      </c>
      <c r="C62" s="19" t="s">
        <v>73</v>
      </c>
      <c r="D62" s="20" t="s">
        <v>50</v>
      </c>
      <c r="E62" s="20" t="s">
        <v>74</v>
      </c>
      <c r="F62" s="21">
        <v>1474.17</v>
      </c>
      <c r="G62" s="21">
        <v>0.56999999999999995</v>
      </c>
      <c r="H62" s="33">
        <v>0.74</v>
      </c>
      <c r="I62" s="21">
        <f t="shared" si="14"/>
        <v>840.28</v>
      </c>
      <c r="J62" s="38">
        <f t="shared" si="15"/>
        <v>1090.8858</v>
      </c>
      <c r="K62" s="28">
        <f>J62-'PLAN ORÇ INCOR'!J62</f>
        <v>0</v>
      </c>
      <c r="N62" s="1"/>
      <c r="P62">
        <v>0.85</v>
      </c>
      <c r="R62">
        <f>'PLAN ORÇ INCOR'!G62</f>
        <v>0.67</v>
      </c>
      <c r="S62" s="2">
        <f>'PLAN ORÇ INCOR'!H62</f>
        <v>0.74</v>
      </c>
      <c r="T62" s="1">
        <f>'PLAN ORÇ INCOR'!M62</f>
        <v>0</v>
      </c>
      <c r="U62">
        <f>'PLAN ORÇ INCOR'!J62</f>
        <v>1090.8858</v>
      </c>
    </row>
    <row r="63" spans="1:23" ht="20.100000000000001" customHeight="1">
      <c r="A63" s="35" t="s">
        <v>134</v>
      </c>
      <c r="B63" s="62" t="s">
        <v>85</v>
      </c>
      <c r="C63" s="63"/>
      <c r="D63" s="63"/>
      <c r="E63" s="63"/>
      <c r="F63" s="63"/>
      <c r="G63" s="63"/>
      <c r="H63" s="63"/>
      <c r="I63" s="18">
        <f>SUM(I64:I66)</f>
        <v>40445.199999999997</v>
      </c>
      <c r="J63" s="36">
        <f>SUM(J64:J66)</f>
        <v>52693.359399999994</v>
      </c>
      <c r="L63" s="2">
        <f>J63-'PLAN ORÇ INCOR'!J63</f>
        <v>0</v>
      </c>
      <c r="N63" s="1"/>
      <c r="P63">
        <v>0.85</v>
      </c>
      <c r="R63">
        <f>'PLAN ORÇ INCOR'!G63</f>
        <v>0</v>
      </c>
      <c r="S63" s="2">
        <f>'PLAN ORÇ INCOR'!H63</f>
        <v>0</v>
      </c>
      <c r="T63" s="1">
        <f>'PLAN ORÇ INCOR'!M63</f>
        <v>0</v>
      </c>
      <c r="U63">
        <f>'PLAN ORÇ INCOR'!J63</f>
        <v>52693.359399999994</v>
      </c>
    </row>
    <row r="64" spans="1:23" ht="60">
      <c r="A64" s="37" t="s">
        <v>135</v>
      </c>
      <c r="B64" s="20" t="s">
        <v>87</v>
      </c>
      <c r="C64" s="19" t="s">
        <v>88</v>
      </c>
      <c r="D64" s="20" t="s">
        <v>31</v>
      </c>
      <c r="E64" s="20" t="s">
        <v>89</v>
      </c>
      <c r="F64" s="21">
        <v>447.34</v>
      </c>
      <c r="G64" s="21">
        <v>42.2</v>
      </c>
      <c r="H64" s="33">
        <v>54.98</v>
      </c>
      <c r="I64" s="21">
        <f t="shared" ref="I64:I66" si="17">ROUND(G64*F64,2)</f>
        <v>18877.75</v>
      </c>
      <c r="J64" s="38">
        <f t="shared" ref="J64:J65" si="18">H64*F64</f>
        <v>24594.753199999996</v>
      </c>
      <c r="K64" s="28">
        <f>J64-'PLAN ORÇ INCOR'!J64</f>
        <v>0</v>
      </c>
      <c r="N64" s="1"/>
      <c r="P64">
        <v>0.85</v>
      </c>
      <c r="R64">
        <f>'PLAN ORÇ INCOR'!G64</f>
        <v>49.65</v>
      </c>
      <c r="S64" s="2">
        <f>'PLAN ORÇ INCOR'!H64</f>
        <v>54.98</v>
      </c>
      <c r="T64" s="1">
        <f>'PLAN ORÇ INCOR'!M64</f>
        <v>0</v>
      </c>
      <c r="U64">
        <f>'PLAN ORÇ INCOR'!J64</f>
        <v>24594.753199999996</v>
      </c>
    </row>
    <row r="65" spans="1:21" ht="36">
      <c r="A65" s="37" t="s">
        <v>136</v>
      </c>
      <c r="B65" s="20" t="s">
        <v>91</v>
      </c>
      <c r="C65" s="19" t="s">
        <v>92</v>
      </c>
      <c r="D65" s="20" t="s">
        <v>43</v>
      </c>
      <c r="E65" s="20" t="s">
        <v>44</v>
      </c>
      <c r="F65" s="21">
        <v>447.34</v>
      </c>
      <c r="G65" s="21">
        <v>34.409999999999997</v>
      </c>
      <c r="H65" s="33">
        <v>44.83</v>
      </c>
      <c r="I65" s="21">
        <f t="shared" si="17"/>
        <v>15392.97</v>
      </c>
      <c r="J65" s="38">
        <f t="shared" si="18"/>
        <v>20054.252199999999</v>
      </c>
      <c r="K65" s="28">
        <f>J65-'PLAN ORÇ INCOR'!J65</f>
        <v>0</v>
      </c>
      <c r="N65" s="1">
        <v>1363824.73</v>
      </c>
      <c r="P65">
        <v>0.85</v>
      </c>
      <c r="R65">
        <f>'PLAN ORÇ INCOR'!G65</f>
        <v>40.479999999999997</v>
      </c>
      <c r="S65" s="2">
        <f>'PLAN ORÇ INCOR'!H65</f>
        <v>44.83</v>
      </c>
      <c r="T65" s="1">
        <f>'PLAN ORÇ INCOR'!M65</f>
        <v>0</v>
      </c>
      <c r="U65">
        <f>'PLAN ORÇ INCOR'!J65</f>
        <v>20054.252199999999</v>
      </c>
    </row>
    <row r="66" spans="1:21" ht="60">
      <c r="A66" s="37" t="s">
        <v>137</v>
      </c>
      <c r="B66" s="20" t="s">
        <v>94</v>
      </c>
      <c r="C66" s="19" t="s">
        <v>95</v>
      </c>
      <c r="D66" s="20" t="s">
        <v>31</v>
      </c>
      <c r="E66" s="20" t="s">
        <v>89</v>
      </c>
      <c r="F66" s="21">
        <v>76.540000000000006</v>
      </c>
      <c r="G66" s="21">
        <v>80.67</v>
      </c>
      <c r="H66" s="33">
        <v>105.1</v>
      </c>
      <c r="I66" s="21">
        <f t="shared" si="17"/>
        <v>6174.48</v>
      </c>
      <c r="J66" s="38">
        <f>H66*F66</f>
        <v>8044.3540000000003</v>
      </c>
      <c r="K66" s="28">
        <f>J66-'PLAN ORÇ INCOR'!J66</f>
        <v>0</v>
      </c>
      <c r="N66" s="1"/>
      <c r="P66">
        <v>0.85</v>
      </c>
      <c r="R66">
        <f>'PLAN ORÇ INCOR'!G66</f>
        <v>94.91</v>
      </c>
      <c r="S66" s="2">
        <f>'PLAN ORÇ INCOR'!H66</f>
        <v>105.1</v>
      </c>
      <c r="T66" s="1">
        <f>'PLAN ORÇ INCOR'!M66</f>
        <v>0</v>
      </c>
      <c r="U66">
        <f>'PLAN ORÇ INCOR'!J66</f>
        <v>8044.3540000000003</v>
      </c>
    </row>
    <row r="67" spans="1:21" ht="15" customHeight="1">
      <c r="A67" s="40"/>
      <c r="B67" s="41"/>
      <c r="C67" s="41"/>
      <c r="D67" s="41"/>
      <c r="E67" s="41"/>
      <c r="F67" s="41"/>
      <c r="G67" s="41"/>
      <c r="H67" s="64" t="s">
        <v>138</v>
      </c>
      <c r="I67" s="65"/>
      <c r="J67" s="36">
        <f>N70</f>
        <v>316766.49294999987</v>
      </c>
      <c r="P67">
        <v>0.85</v>
      </c>
    </row>
    <row r="68" spans="1:21" ht="15" customHeight="1">
      <c r="A68" s="40"/>
      <c r="B68" s="41"/>
      <c r="C68" s="41"/>
      <c r="D68" s="41"/>
      <c r="E68" s="41"/>
      <c r="F68" s="41"/>
      <c r="G68" s="41"/>
      <c r="H68" s="64" t="s">
        <v>139</v>
      </c>
      <c r="I68" s="65"/>
      <c r="J68" s="36">
        <f>N68</f>
        <v>1045862.3600000001</v>
      </c>
      <c r="N68" s="2">
        <f>I47+I27+I7+I4</f>
        <v>1045862.3600000001</v>
      </c>
      <c r="O68" s="2">
        <f>J47+J27+J7+J4</f>
        <v>1362628.85295</v>
      </c>
    </row>
    <row r="69" spans="1:21" ht="15" customHeight="1">
      <c r="A69" s="40"/>
      <c r="B69" s="41"/>
      <c r="C69" s="41"/>
      <c r="D69" s="41"/>
      <c r="E69" s="41"/>
      <c r="F69" s="41"/>
      <c r="G69" s="41"/>
      <c r="H69" s="64" t="s">
        <v>140</v>
      </c>
      <c r="I69" s="65"/>
      <c r="J69" s="42">
        <f>SUM(J67:J68)</f>
        <v>1362628.85295</v>
      </c>
      <c r="L69" s="2">
        <f>J69-'PLAN ORÇ INCOR'!J69</f>
        <v>-7.5000000651925802E-3</v>
      </c>
    </row>
    <row r="70" spans="1:21">
      <c r="A70" s="43"/>
      <c r="B70" s="44"/>
      <c r="C70" s="44"/>
      <c r="D70" s="44"/>
      <c r="E70" s="44"/>
      <c r="F70" s="44"/>
      <c r="G70" s="44"/>
      <c r="H70" s="44"/>
      <c r="I70" s="44"/>
      <c r="J70" s="45"/>
      <c r="N70" s="2">
        <f>O68-N68</f>
        <v>316766.49294999987</v>
      </c>
    </row>
    <row r="71" spans="1:21" ht="59.25" customHeight="1">
      <c r="A71" s="43"/>
      <c r="B71" s="44"/>
      <c r="C71" s="44"/>
      <c r="D71" s="44"/>
      <c r="E71" s="44"/>
      <c r="F71" s="44"/>
      <c r="G71" s="44"/>
      <c r="H71" s="44"/>
      <c r="I71" s="44"/>
      <c r="J71" s="45"/>
    </row>
    <row r="72" spans="1:21">
      <c r="A72" s="43"/>
      <c r="B72" s="44"/>
      <c r="C72" s="44"/>
      <c r="D72" s="44"/>
      <c r="E72" s="44"/>
      <c r="F72" s="44"/>
      <c r="G72" s="44"/>
      <c r="H72" s="44"/>
      <c r="I72" s="44"/>
      <c r="J72" s="45"/>
    </row>
    <row r="73" spans="1:21">
      <c r="A73" s="43"/>
      <c r="B73" s="53" t="s">
        <v>141</v>
      </c>
      <c r="C73" s="53"/>
      <c r="D73" s="25"/>
      <c r="E73" s="52" t="s">
        <v>143</v>
      </c>
      <c r="F73" s="52"/>
      <c r="G73" s="52"/>
      <c r="H73" s="52"/>
      <c r="I73" s="44"/>
      <c r="J73" s="45"/>
      <c r="N73" s="2">
        <f>N70+N68</f>
        <v>1362628.85295</v>
      </c>
    </row>
    <row r="74" spans="1:21" ht="15.75" thickBot="1">
      <c r="A74" s="46"/>
      <c r="B74" s="51" t="s">
        <v>142</v>
      </c>
      <c r="C74" s="51"/>
      <c r="D74" s="47"/>
      <c r="E74" s="47"/>
      <c r="F74" s="47"/>
      <c r="G74" s="47"/>
      <c r="H74" s="47"/>
      <c r="I74" s="48"/>
      <c r="J74" s="49"/>
    </row>
  </sheetData>
  <mergeCells count="35">
    <mergeCell ref="U1:U4"/>
    <mergeCell ref="R1:R4"/>
    <mergeCell ref="S1:S4"/>
    <mergeCell ref="T1:T4"/>
    <mergeCell ref="B34:H34"/>
    <mergeCell ref="B14:H14"/>
    <mergeCell ref="B23:H23"/>
    <mergeCell ref="B27:H27"/>
    <mergeCell ref="B28:H28"/>
    <mergeCell ref="B30:H30"/>
    <mergeCell ref="B63:H63"/>
    <mergeCell ref="H67:I67"/>
    <mergeCell ref="H68:I68"/>
    <mergeCell ref="H69:I69"/>
    <mergeCell ref="B43:H43"/>
    <mergeCell ref="B47:H47"/>
    <mergeCell ref="B48:H48"/>
    <mergeCell ref="B50:H50"/>
    <mergeCell ref="B54:H54"/>
    <mergeCell ref="B74:C74"/>
    <mergeCell ref="E73:H73"/>
    <mergeCell ref="B73:C73"/>
    <mergeCell ref="A1:J1"/>
    <mergeCell ref="A2:A3"/>
    <mergeCell ref="B2:B3"/>
    <mergeCell ref="C2:C3"/>
    <mergeCell ref="D2:D3"/>
    <mergeCell ref="E2:E3"/>
    <mergeCell ref="F2:F3"/>
    <mergeCell ref="G2:H2"/>
    <mergeCell ref="I2:J2"/>
    <mergeCell ref="B4:H4"/>
    <mergeCell ref="B7:H7"/>
    <mergeCell ref="B8:H8"/>
    <mergeCell ref="B10:H10"/>
  </mergeCells>
  <pageMargins left="0.27777777777777779" right="0.27777777777777779" top="0.27777777777777779" bottom="0.27777777777777779" header="0" footer="0"/>
  <pageSetup paperSize="9" scale="93" fitToHeight="0" orientation="landscape" r:id="rId1"/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outlinePr summaryBelow="0"/>
  </sheetPr>
  <dimension ref="A1:U74"/>
  <sheetViews>
    <sheetView view="pageBreakPreview" topLeftCell="A61" zoomScale="82" zoomScaleNormal="80" zoomScaleSheetLayoutView="82" workbookViewId="0">
      <selection activeCell="M11" sqref="M11"/>
    </sheetView>
  </sheetViews>
  <sheetFormatPr defaultRowHeight="15"/>
  <cols>
    <col min="1" max="1" width="7.42578125" customWidth="1"/>
    <col min="2" max="2" width="10.85546875" customWidth="1"/>
    <col min="3" max="3" width="49.28515625" customWidth="1"/>
    <col min="4" max="4" width="10" customWidth="1"/>
    <col min="5" max="5" width="8.7109375" customWidth="1"/>
    <col min="6" max="6" width="11.5703125" bestFit="1" customWidth="1"/>
    <col min="7" max="7" width="13.85546875" customWidth="1"/>
    <col min="8" max="8" width="13.42578125" customWidth="1"/>
    <col min="9" max="9" width="12.7109375" bestFit="1" customWidth="1"/>
    <col min="10" max="10" width="14.42578125" bestFit="1" customWidth="1"/>
    <col min="13" max="13" width="12.5703125" bestFit="1" customWidth="1"/>
    <col min="14" max="14" width="12.140625" bestFit="1" customWidth="1"/>
    <col min="16" max="16" width="12.140625" bestFit="1" customWidth="1"/>
    <col min="17" max="17" width="9.140625" customWidth="1"/>
    <col min="19" max="19" width="12.140625" bestFit="1" customWidth="1"/>
    <col min="21" max="21" width="12.140625" bestFit="1" customWidth="1"/>
  </cols>
  <sheetData>
    <row r="1" spans="1:13" ht="138.75" customHeight="1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3" ht="12" customHeight="1">
      <c r="A2" s="59" t="s">
        <v>16</v>
      </c>
      <c r="B2" s="59" t="s">
        <v>17</v>
      </c>
      <c r="C2" s="59" t="s">
        <v>18</v>
      </c>
      <c r="D2" s="59" t="s">
        <v>19</v>
      </c>
      <c r="E2" s="59" t="s">
        <v>20</v>
      </c>
      <c r="F2" s="59" t="s">
        <v>21</v>
      </c>
      <c r="G2" s="59" t="s">
        <v>22</v>
      </c>
      <c r="H2" s="60"/>
      <c r="I2" s="59" t="s">
        <v>23</v>
      </c>
      <c r="J2" s="60"/>
    </row>
    <row r="3" spans="1:13">
      <c r="A3" s="60"/>
      <c r="B3" s="60"/>
      <c r="C3" s="60"/>
      <c r="D3" s="60"/>
      <c r="E3" s="60"/>
      <c r="F3" s="60"/>
      <c r="G3" s="27" t="s">
        <v>24</v>
      </c>
      <c r="H3" s="27" t="s">
        <v>25</v>
      </c>
      <c r="I3" s="27" t="s">
        <v>24</v>
      </c>
      <c r="J3" s="27" t="s">
        <v>25</v>
      </c>
    </row>
    <row r="4" spans="1:13" ht="20.100000000000001" customHeight="1">
      <c r="A4" s="26" t="s">
        <v>26</v>
      </c>
      <c r="B4" s="62" t="s">
        <v>27</v>
      </c>
      <c r="C4" s="63"/>
      <c r="D4" s="63"/>
      <c r="E4" s="63"/>
      <c r="F4" s="63"/>
      <c r="G4" s="63"/>
      <c r="H4" s="63"/>
      <c r="I4" s="18">
        <f>SUM(I5:I6)</f>
        <v>7377.66</v>
      </c>
      <c r="J4" s="18">
        <f>SUM(J5:J6)</f>
        <v>8176.2536500000006</v>
      </c>
    </row>
    <row r="5" spans="1:13" ht="72">
      <c r="A5" s="19" t="s">
        <v>28</v>
      </c>
      <c r="B5" s="30" t="s">
        <v>29</v>
      </c>
      <c r="C5" s="31" t="s">
        <v>30</v>
      </c>
      <c r="D5" s="30" t="s">
        <v>31</v>
      </c>
      <c r="E5" s="30" t="s">
        <v>32</v>
      </c>
      <c r="F5" s="32">
        <v>1</v>
      </c>
      <c r="G5" s="32">
        <v>1225.53</v>
      </c>
      <c r="H5" s="33">
        <v>1357.13</v>
      </c>
      <c r="I5" s="21">
        <v>1225.53</v>
      </c>
      <c r="J5" s="21">
        <f>H5*F5</f>
        <v>1357.13</v>
      </c>
      <c r="M5" s="1">
        <f>'PLAN ORÇ ADEQ'!H5-'PLAN ORÇ INCOR'!H5</f>
        <v>0</v>
      </c>
    </row>
    <row r="6" spans="1:13">
      <c r="A6" s="19" t="s">
        <v>33</v>
      </c>
      <c r="B6" s="30" t="s">
        <v>34</v>
      </c>
      <c r="C6" s="31" t="s">
        <v>35</v>
      </c>
      <c r="D6" s="30" t="s">
        <v>31</v>
      </c>
      <c r="E6" s="30" t="s">
        <v>36</v>
      </c>
      <c r="F6" s="32">
        <v>5.0000000000000001E-3</v>
      </c>
      <c r="G6" s="32">
        <v>1230425.9779999999</v>
      </c>
      <c r="H6" s="33">
        <v>1363824.73</v>
      </c>
      <c r="I6" s="21">
        <v>6152.13</v>
      </c>
      <c r="J6" s="21">
        <f>H6*F6</f>
        <v>6819.1236500000005</v>
      </c>
      <c r="M6" s="1">
        <f>'PLAN ORÇ ADEQ'!H6-'PLAN ORÇ INCOR'!H6</f>
        <v>0</v>
      </c>
    </row>
    <row r="7" spans="1:13" ht="20.100000000000001" customHeight="1">
      <c r="A7" s="26" t="s">
        <v>37</v>
      </c>
      <c r="B7" s="68" t="s">
        <v>38</v>
      </c>
      <c r="C7" s="69"/>
      <c r="D7" s="69"/>
      <c r="E7" s="69"/>
      <c r="F7" s="69"/>
      <c r="G7" s="69"/>
      <c r="H7" s="69"/>
      <c r="I7" s="18">
        <f>I10+I8+I14+I23</f>
        <v>855169.11499999999</v>
      </c>
      <c r="J7" s="18">
        <f>J10+J8+J14+J23</f>
        <v>946974.95309999993</v>
      </c>
      <c r="M7" s="1"/>
    </row>
    <row r="8" spans="1:13" ht="20.100000000000001" customHeight="1">
      <c r="A8" s="26" t="s">
        <v>39</v>
      </c>
      <c r="B8" s="68" t="s">
        <v>27</v>
      </c>
      <c r="C8" s="69"/>
      <c r="D8" s="69"/>
      <c r="E8" s="69"/>
      <c r="F8" s="69"/>
      <c r="G8" s="69"/>
      <c r="H8" s="69"/>
      <c r="I8" s="18">
        <f>SUM(I9)</f>
        <v>2210.1419999999998</v>
      </c>
      <c r="J8" s="18">
        <f>SUM(J9)</f>
        <v>2451.2483999999999</v>
      </c>
      <c r="M8" s="1"/>
    </row>
    <row r="9" spans="1:13">
      <c r="A9" s="19" t="s">
        <v>40</v>
      </c>
      <c r="B9" s="30" t="s">
        <v>41</v>
      </c>
      <c r="C9" s="31" t="s">
        <v>42</v>
      </c>
      <c r="D9" s="30" t="s">
        <v>43</v>
      </c>
      <c r="E9" s="30" t="s">
        <v>44</v>
      </c>
      <c r="F9" s="32">
        <v>4018.44</v>
      </c>
      <c r="G9" s="32">
        <v>0.55000000000000004</v>
      </c>
      <c r="H9" s="33">
        <v>0.61</v>
      </c>
      <c r="I9" s="21">
        <v>2210.1419999999998</v>
      </c>
      <c r="J9" s="21">
        <f>H9*F9</f>
        <v>2451.2483999999999</v>
      </c>
      <c r="M9" s="1">
        <f>'PLAN ORÇ ADEQ'!H9-'PLAN ORÇ INCOR'!H9</f>
        <v>0</v>
      </c>
    </row>
    <row r="10" spans="1:13" ht="20.100000000000001" customHeight="1">
      <c r="A10" s="26" t="s">
        <v>45</v>
      </c>
      <c r="B10" s="68" t="s">
        <v>46</v>
      </c>
      <c r="C10" s="69"/>
      <c r="D10" s="69"/>
      <c r="E10" s="69"/>
      <c r="F10" s="69"/>
      <c r="G10" s="69"/>
      <c r="H10" s="69"/>
      <c r="I10" s="18">
        <f>SUM(I11:I13)</f>
        <v>44977.117999999995</v>
      </c>
      <c r="J10" s="18">
        <f>SUM(J11:J13)</f>
        <v>49815.938000000002</v>
      </c>
      <c r="M10" s="1"/>
    </row>
    <row r="11" spans="1:13" ht="36">
      <c r="A11" s="19" t="s">
        <v>47</v>
      </c>
      <c r="B11" s="30" t="s">
        <v>48</v>
      </c>
      <c r="C11" s="31" t="s">
        <v>49</v>
      </c>
      <c r="D11" s="30" t="s">
        <v>50</v>
      </c>
      <c r="E11" s="30" t="s">
        <v>51</v>
      </c>
      <c r="F11" s="32">
        <v>2109.9499999999998</v>
      </c>
      <c r="G11" s="32">
        <v>10.01</v>
      </c>
      <c r="H11" s="33">
        <v>11.08</v>
      </c>
      <c r="I11" s="21">
        <v>21120.6</v>
      </c>
      <c r="J11" s="21">
        <f t="shared" ref="J11:J13" si="0">H11*F11</f>
        <v>23378.245999999999</v>
      </c>
      <c r="M11" s="1">
        <f>'PLAN ORÇ ADEQ'!H11-'PLAN ORÇ INCOR'!H11</f>
        <v>0</v>
      </c>
    </row>
    <row r="12" spans="1:13" ht="24">
      <c r="A12" s="19" t="s">
        <v>52</v>
      </c>
      <c r="B12" s="30" t="s">
        <v>53</v>
      </c>
      <c r="C12" s="31" t="s">
        <v>54</v>
      </c>
      <c r="D12" s="30" t="s">
        <v>31</v>
      </c>
      <c r="E12" s="30" t="s">
        <v>51</v>
      </c>
      <c r="F12" s="32">
        <v>2109.9499999999998</v>
      </c>
      <c r="G12" s="32">
        <v>4.6399999999999997</v>
      </c>
      <c r="H12" s="33">
        <v>5.13</v>
      </c>
      <c r="I12" s="21">
        <v>9790.1679999999997</v>
      </c>
      <c r="J12" s="21">
        <f t="shared" si="0"/>
        <v>10824.043499999998</v>
      </c>
      <c r="M12" s="1">
        <f>'PLAN ORÇ ADEQ'!H12-'PLAN ORÇ INCOR'!H12</f>
        <v>0</v>
      </c>
    </row>
    <row r="13" spans="1:13">
      <c r="A13" s="19" t="s">
        <v>55</v>
      </c>
      <c r="B13" s="30" t="s">
        <v>56</v>
      </c>
      <c r="C13" s="31" t="s">
        <v>57</v>
      </c>
      <c r="D13" s="30" t="s">
        <v>50</v>
      </c>
      <c r="E13" s="30" t="s">
        <v>58</v>
      </c>
      <c r="F13" s="32">
        <v>14066.35</v>
      </c>
      <c r="G13" s="32">
        <v>1</v>
      </c>
      <c r="H13" s="33">
        <v>1.1100000000000001</v>
      </c>
      <c r="I13" s="21">
        <v>14066.35</v>
      </c>
      <c r="J13" s="21">
        <f t="shared" si="0"/>
        <v>15613.648500000001</v>
      </c>
      <c r="M13" s="1">
        <f>'PLAN ORÇ ADEQ'!H13-'PLAN ORÇ INCOR'!H13</f>
        <v>0</v>
      </c>
    </row>
    <row r="14" spans="1:13" ht="20.100000000000001" customHeight="1">
      <c r="A14" s="26" t="s">
        <v>59</v>
      </c>
      <c r="B14" s="68" t="s">
        <v>60</v>
      </c>
      <c r="C14" s="69"/>
      <c r="D14" s="69"/>
      <c r="E14" s="69"/>
      <c r="F14" s="69"/>
      <c r="G14" s="69"/>
      <c r="H14" s="69"/>
      <c r="I14" s="18">
        <f>SUM(I15:I22)</f>
        <v>570588.92000000004</v>
      </c>
      <c r="J14" s="18">
        <f>SUM(J15:J22)</f>
        <v>631823.58369999996</v>
      </c>
      <c r="M14" s="1"/>
    </row>
    <row r="15" spans="1:13" ht="60">
      <c r="A15" s="19" t="s">
        <v>61</v>
      </c>
      <c r="B15" s="30" t="s">
        <v>62</v>
      </c>
      <c r="C15" s="31" t="s">
        <v>63</v>
      </c>
      <c r="D15" s="30" t="s">
        <v>50</v>
      </c>
      <c r="E15" s="30" t="s">
        <v>51</v>
      </c>
      <c r="F15" s="32">
        <v>2109.9499999999998</v>
      </c>
      <c r="G15" s="32">
        <v>17.75</v>
      </c>
      <c r="H15" s="33">
        <v>19.649999999999999</v>
      </c>
      <c r="I15" s="21">
        <v>37451.612999999998</v>
      </c>
      <c r="J15" s="21">
        <f t="shared" ref="J15:J22" si="1">H15*F15</f>
        <v>41460.517499999994</v>
      </c>
      <c r="M15" s="1">
        <f>'PLAN ORÇ ADEQ'!H15-'PLAN ORÇ INCOR'!H15</f>
        <v>0</v>
      </c>
    </row>
    <row r="16" spans="1:13" ht="24">
      <c r="A16" s="19" t="s">
        <v>64</v>
      </c>
      <c r="B16" s="30" t="s">
        <v>65</v>
      </c>
      <c r="C16" s="31" t="s">
        <v>66</v>
      </c>
      <c r="D16" s="30" t="s">
        <v>50</v>
      </c>
      <c r="E16" s="30" t="s">
        <v>67</v>
      </c>
      <c r="F16" s="32">
        <v>14769.66</v>
      </c>
      <c r="G16" s="32">
        <v>1.31</v>
      </c>
      <c r="H16" s="33">
        <v>1.45</v>
      </c>
      <c r="I16" s="21">
        <v>19348.255000000001</v>
      </c>
      <c r="J16" s="21">
        <f t="shared" si="1"/>
        <v>21416.006999999998</v>
      </c>
      <c r="M16" s="1">
        <f>'PLAN ORÇ ADEQ'!H16-'PLAN ORÇ INCOR'!H16</f>
        <v>0</v>
      </c>
    </row>
    <row r="17" spans="1:13" ht="24">
      <c r="A17" s="19" t="s">
        <v>68</v>
      </c>
      <c r="B17" s="30" t="s">
        <v>69</v>
      </c>
      <c r="C17" s="31" t="s">
        <v>70</v>
      </c>
      <c r="D17" s="30" t="s">
        <v>50</v>
      </c>
      <c r="E17" s="30" t="s">
        <v>58</v>
      </c>
      <c r="F17" s="32">
        <v>13368.65</v>
      </c>
      <c r="G17" s="32">
        <v>3.94</v>
      </c>
      <c r="H17" s="33">
        <v>4.3600000000000003</v>
      </c>
      <c r="I17" s="21">
        <v>52672.481</v>
      </c>
      <c r="J17" s="21">
        <f t="shared" si="1"/>
        <v>58287.314000000006</v>
      </c>
      <c r="M17" s="1">
        <f>'PLAN ORÇ ADEQ'!H17-'PLAN ORÇ INCOR'!H17</f>
        <v>0</v>
      </c>
    </row>
    <row r="18" spans="1:13" ht="24">
      <c r="A18" s="19" t="s">
        <v>71</v>
      </c>
      <c r="B18" s="30" t="s">
        <v>72</v>
      </c>
      <c r="C18" s="31" t="s">
        <v>73</v>
      </c>
      <c r="D18" s="30" t="s">
        <v>50</v>
      </c>
      <c r="E18" s="30" t="s">
        <v>74</v>
      </c>
      <c r="F18" s="32">
        <v>6561.33</v>
      </c>
      <c r="G18" s="32">
        <v>0.67</v>
      </c>
      <c r="H18" s="33">
        <v>0.74</v>
      </c>
      <c r="I18" s="21">
        <v>4396.0910000000003</v>
      </c>
      <c r="J18" s="21">
        <f t="shared" si="1"/>
        <v>4855.3841999999995</v>
      </c>
      <c r="M18" s="1">
        <f>'PLAN ORÇ ADEQ'!H18-'PLAN ORÇ INCOR'!H18</f>
        <v>0</v>
      </c>
    </row>
    <row r="19" spans="1:13" ht="24">
      <c r="A19" s="19" t="s">
        <v>75</v>
      </c>
      <c r="B19" s="30" t="s">
        <v>76</v>
      </c>
      <c r="C19" s="31" t="s">
        <v>77</v>
      </c>
      <c r="D19" s="30" t="s">
        <v>50</v>
      </c>
      <c r="E19" s="30" t="s">
        <v>58</v>
      </c>
      <c r="F19" s="32">
        <v>13368.65</v>
      </c>
      <c r="G19" s="32">
        <v>2.27</v>
      </c>
      <c r="H19" s="33">
        <v>2.52</v>
      </c>
      <c r="I19" s="21">
        <v>30346.835999999999</v>
      </c>
      <c r="J19" s="21">
        <f t="shared" si="1"/>
        <v>33688.998</v>
      </c>
      <c r="M19" s="1">
        <f>'PLAN ORÇ ADEQ'!H19-'PLAN ORÇ INCOR'!H19</f>
        <v>0</v>
      </c>
    </row>
    <row r="20" spans="1:13" ht="24">
      <c r="A20" s="19" t="s">
        <v>78</v>
      </c>
      <c r="B20" s="30" t="s">
        <v>72</v>
      </c>
      <c r="C20" s="31" t="s">
        <v>73</v>
      </c>
      <c r="D20" s="30" t="s">
        <v>50</v>
      </c>
      <c r="E20" s="30" t="s">
        <v>74</v>
      </c>
      <c r="F20" s="32">
        <v>2733.89</v>
      </c>
      <c r="G20" s="32">
        <v>0.67</v>
      </c>
      <c r="H20" s="33">
        <v>0.74</v>
      </c>
      <c r="I20" s="21">
        <v>1831.7059999999999</v>
      </c>
      <c r="J20" s="21">
        <f t="shared" si="1"/>
        <v>2023.0785999999998</v>
      </c>
      <c r="M20" s="1">
        <f>'PLAN ORÇ ADEQ'!H20-'PLAN ORÇ INCOR'!H20</f>
        <v>0</v>
      </c>
    </row>
    <row r="21" spans="1:13" ht="36">
      <c r="A21" s="19" t="s">
        <v>79</v>
      </c>
      <c r="B21" s="30" t="s">
        <v>80</v>
      </c>
      <c r="C21" s="31" t="s">
        <v>81</v>
      </c>
      <c r="D21" s="30" t="s">
        <v>43</v>
      </c>
      <c r="E21" s="30" t="s">
        <v>82</v>
      </c>
      <c r="F21" s="32">
        <v>401.06</v>
      </c>
      <c r="G21" s="32">
        <v>1028.6400000000001</v>
      </c>
      <c r="H21" s="33">
        <v>1139.0899999999999</v>
      </c>
      <c r="I21" s="21">
        <v>412546.35800000001</v>
      </c>
      <c r="J21" s="21">
        <f t="shared" si="1"/>
        <v>456843.43539999996</v>
      </c>
      <c r="M21" s="1">
        <f>'PLAN ORÇ ADEQ'!H21-'PLAN ORÇ INCOR'!H21</f>
        <v>0</v>
      </c>
    </row>
    <row r="22" spans="1:13" ht="24">
      <c r="A22" s="19" t="s">
        <v>83</v>
      </c>
      <c r="B22" s="30" t="s">
        <v>72</v>
      </c>
      <c r="C22" s="31" t="s">
        <v>73</v>
      </c>
      <c r="D22" s="30" t="s">
        <v>50</v>
      </c>
      <c r="E22" s="30" t="s">
        <v>74</v>
      </c>
      <c r="F22" s="32">
        <v>17903.849999999999</v>
      </c>
      <c r="G22" s="32">
        <v>0.67</v>
      </c>
      <c r="H22" s="33">
        <v>0.74</v>
      </c>
      <c r="I22" s="21">
        <v>11995.58</v>
      </c>
      <c r="J22" s="21">
        <f t="shared" si="1"/>
        <v>13248.848999999998</v>
      </c>
      <c r="M22" s="1">
        <f>'PLAN ORÇ ADEQ'!H22-'PLAN ORÇ INCOR'!H22</f>
        <v>0</v>
      </c>
    </row>
    <row r="23" spans="1:13" ht="20.100000000000001" customHeight="1">
      <c r="A23" s="26" t="s">
        <v>84</v>
      </c>
      <c r="B23" s="68" t="s">
        <v>85</v>
      </c>
      <c r="C23" s="69"/>
      <c r="D23" s="69"/>
      <c r="E23" s="69"/>
      <c r="F23" s="69"/>
      <c r="G23" s="69"/>
      <c r="H23" s="69"/>
      <c r="I23" s="18">
        <f>SUM(I24:I26)</f>
        <v>237392.93499999997</v>
      </c>
      <c r="J23" s="18">
        <f>SUM(J24:J26)</f>
        <v>262884.18299999996</v>
      </c>
      <c r="M23" s="1"/>
    </row>
    <row r="24" spans="1:13" ht="60">
      <c r="A24" s="19" t="s">
        <v>86</v>
      </c>
      <c r="B24" s="30" t="s">
        <v>87</v>
      </c>
      <c r="C24" s="31" t="s">
        <v>88</v>
      </c>
      <c r="D24" s="30" t="s">
        <v>31</v>
      </c>
      <c r="E24" s="30" t="s">
        <v>89</v>
      </c>
      <c r="F24" s="32">
        <v>3145.58</v>
      </c>
      <c r="G24" s="32">
        <v>49.65</v>
      </c>
      <c r="H24" s="33">
        <v>54.98</v>
      </c>
      <c r="I24" s="21">
        <v>156178.04699999999</v>
      </c>
      <c r="J24" s="21">
        <f t="shared" ref="J24:J26" si="2">H24*F24</f>
        <v>172943.98839999997</v>
      </c>
      <c r="M24" s="1">
        <f>'PLAN ORÇ ADEQ'!H24-'PLAN ORÇ INCOR'!H24</f>
        <v>0</v>
      </c>
    </row>
    <row r="25" spans="1:13" ht="36">
      <c r="A25" s="19" t="s">
        <v>90</v>
      </c>
      <c r="B25" s="30" t="s">
        <v>91</v>
      </c>
      <c r="C25" s="31" t="s">
        <v>92</v>
      </c>
      <c r="D25" s="30" t="s">
        <v>43</v>
      </c>
      <c r="E25" s="30" t="s">
        <v>44</v>
      </c>
      <c r="F25" s="32">
        <v>1468.02</v>
      </c>
      <c r="G25" s="32">
        <v>40.479999999999997</v>
      </c>
      <c r="H25" s="33">
        <v>44.83</v>
      </c>
      <c r="I25" s="21">
        <v>59425.45</v>
      </c>
      <c r="J25" s="21">
        <f t="shared" si="2"/>
        <v>65811.336599999995</v>
      </c>
      <c r="M25" s="1">
        <f>'PLAN ORÇ ADEQ'!H25-'PLAN ORÇ INCOR'!H25</f>
        <v>0</v>
      </c>
    </row>
    <row r="26" spans="1:13" ht="60">
      <c r="A26" s="19" t="s">
        <v>93</v>
      </c>
      <c r="B26" s="30" t="s">
        <v>94</v>
      </c>
      <c r="C26" s="31" t="s">
        <v>95</v>
      </c>
      <c r="D26" s="30" t="s">
        <v>31</v>
      </c>
      <c r="E26" s="30" t="s">
        <v>89</v>
      </c>
      <c r="F26" s="32">
        <v>229.58</v>
      </c>
      <c r="G26" s="32">
        <v>94.91</v>
      </c>
      <c r="H26" s="33">
        <v>105.1</v>
      </c>
      <c r="I26" s="21">
        <v>21789.437999999998</v>
      </c>
      <c r="J26" s="21">
        <f t="shared" si="2"/>
        <v>24128.858</v>
      </c>
      <c r="M26" s="1">
        <f>'PLAN ORÇ ADEQ'!H26-'PLAN ORÇ INCOR'!H26</f>
        <v>0</v>
      </c>
    </row>
    <row r="27" spans="1:13" ht="20.100000000000001" customHeight="1">
      <c r="A27" s="26" t="s">
        <v>96</v>
      </c>
      <c r="B27" s="68" t="s">
        <v>97</v>
      </c>
      <c r="C27" s="69"/>
      <c r="D27" s="69"/>
      <c r="E27" s="69"/>
      <c r="F27" s="69"/>
      <c r="G27" s="69"/>
      <c r="H27" s="69"/>
      <c r="I27" s="18">
        <f>I30+I28+I34+I43</f>
        <v>229818.64999999997</v>
      </c>
      <c r="J27" s="18">
        <f>J30+J28+J34+J43</f>
        <v>254491.10460000002</v>
      </c>
      <c r="M27" s="1"/>
    </row>
    <row r="28" spans="1:13" ht="20.100000000000001" customHeight="1">
      <c r="A28" s="26" t="s">
        <v>98</v>
      </c>
      <c r="B28" s="68" t="s">
        <v>27</v>
      </c>
      <c r="C28" s="69"/>
      <c r="D28" s="69"/>
      <c r="E28" s="69"/>
      <c r="F28" s="69"/>
      <c r="G28" s="69"/>
      <c r="H28" s="69"/>
      <c r="I28" s="18">
        <f>SUM(I29)</f>
        <v>873.01499999999999</v>
      </c>
      <c r="J28" s="18">
        <f>SUM(J29)</f>
        <v>968.25299999999993</v>
      </c>
      <c r="M28" s="1"/>
    </row>
    <row r="29" spans="1:13">
      <c r="A29" s="19" t="s">
        <v>99</v>
      </c>
      <c r="B29" s="30" t="s">
        <v>41</v>
      </c>
      <c r="C29" s="31" t="s">
        <v>42</v>
      </c>
      <c r="D29" s="30" t="s">
        <v>43</v>
      </c>
      <c r="E29" s="30" t="s">
        <v>44</v>
      </c>
      <c r="F29" s="32">
        <v>1587.3</v>
      </c>
      <c r="G29" s="32">
        <v>0.55000000000000004</v>
      </c>
      <c r="H29" s="33">
        <v>0.61</v>
      </c>
      <c r="I29" s="21">
        <v>873.01499999999999</v>
      </c>
      <c r="J29" s="21">
        <f>H29*F29</f>
        <v>968.25299999999993</v>
      </c>
      <c r="M29" s="1">
        <f>'PLAN ORÇ ADEQ'!H29-'PLAN ORÇ INCOR'!H29</f>
        <v>0</v>
      </c>
    </row>
    <row r="30" spans="1:13" ht="20.100000000000001" customHeight="1">
      <c r="A30" s="26" t="s">
        <v>100</v>
      </c>
      <c r="B30" s="68" t="s">
        <v>46</v>
      </c>
      <c r="C30" s="69"/>
      <c r="D30" s="69"/>
      <c r="E30" s="69"/>
      <c r="F30" s="69"/>
      <c r="G30" s="69"/>
      <c r="H30" s="69"/>
      <c r="I30" s="18">
        <f>SUM(I31:I33)</f>
        <v>11478.572</v>
      </c>
      <c r="J30" s="18">
        <f>SUM(J31:J33)</f>
        <v>12713.483200000001</v>
      </c>
      <c r="M30" s="1"/>
    </row>
    <row r="31" spans="1:13" ht="36">
      <c r="A31" s="19" t="s">
        <v>101</v>
      </c>
      <c r="B31" s="30" t="s">
        <v>48</v>
      </c>
      <c r="C31" s="31" t="s">
        <v>49</v>
      </c>
      <c r="D31" s="30" t="s">
        <v>50</v>
      </c>
      <c r="E31" s="30" t="s">
        <v>51</v>
      </c>
      <c r="F31" s="32">
        <v>538.48</v>
      </c>
      <c r="G31" s="32">
        <v>10.01</v>
      </c>
      <c r="H31" s="33">
        <v>11.08</v>
      </c>
      <c r="I31" s="21">
        <v>5390.1850000000004</v>
      </c>
      <c r="J31" s="21">
        <f t="shared" ref="J31:J33" si="3">H31*F31</f>
        <v>5966.3584000000001</v>
      </c>
      <c r="M31" s="1">
        <f>'PLAN ORÇ ADEQ'!H31-'PLAN ORÇ INCOR'!H31</f>
        <v>0</v>
      </c>
    </row>
    <row r="32" spans="1:13" ht="24">
      <c r="A32" s="19" t="s">
        <v>102</v>
      </c>
      <c r="B32" s="30" t="s">
        <v>53</v>
      </c>
      <c r="C32" s="31" t="s">
        <v>54</v>
      </c>
      <c r="D32" s="30" t="s">
        <v>31</v>
      </c>
      <c r="E32" s="30" t="s">
        <v>51</v>
      </c>
      <c r="F32" s="32">
        <v>538.48</v>
      </c>
      <c r="G32" s="32">
        <v>4.6399999999999997</v>
      </c>
      <c r="H32" s="33">
        <v>5.13</v>
      </c>
      <c r="I32" s="21">
        <v>2498.547</v>
      </c>
      <c r="J32" s="21">
        <f t="shared" si="3"/>
        <v>2762.4023999999999</v>
      </c>
      <c r="M32" s="1">
        <f>'PLAN ORÇ ADEQ'!H32-'PLAN ORÇ INCOR'!H32</f>
        <v>0</v>
      </c>
    </row>
    <row r="33" spans="1:13">
      <c r="A33" s="19" t="s">
        <v>103</v>
      </c>
      <c r="B33" s="30" t="s">
        <v>56</v>
      </c>
      <c r="C33" s="31" t="s">
        <v>57</v>
      </c>
      <c r="D33" s="30" t="s">
        <v>50</v>
      </c>
      <c r="E33" s="30" t="s">
        <v>58</v>
      </c>
      <c r="F33" s="32">
        <v>3589.84</v>
      </c>
      <c r="G33" s="32">
        <v>1</v>
      </c>
      <c r="H33" s="33">
        <v>1.1100000000000001</v>
      </c>
      <c r="I33" s="21">
        <v>3589.84</v>
      </c>
      <c r="J33" s="21">
        <f t="shared" si="3"/>
        <v>3984.7224000000006</v>
      </c>
      <c r="M33" s="1">
        <f>'PLAN ORÇ ADEQ'!H33-'PLAN ORÇ INCOR'!H33</f>
        <v>0</v>
      </c>
    </row>
    <row r="34" spans="1:13" ht="20.100000000000001" customHeight="1">
      <c r="A34" s="26" t="s">
        <v>104</v>
      </c>
      <c r="B34" s="68" t="s">
        <v>60</v>
      </c>
      <c r="C34" s="69"/>
      <c r="D34" s="69"/>
      <c r="E34" s="69"/>
      <c r="F34" s="69"/>
      <c r="G34" s="69"/>
      <c r="H34" s="69"/>
      <c r="I34" s="18">
        <f>SUM(I35:I42)</f>
        <v>143864.53399999999</v>
      </c>
      <c r="J34" s="18">
        <f>SUM(J35:J42)</f>
        <v>159303.2066</v>
      </c>
      <c r="M34" s="1"/>
    </row>
    <row r="35" spans="1:13" ht="60">
      <c r="A35" s="19" t="s">
        <v>105</v>
      </c>
      <c r="B35" s="30" t="s">
        <v>62</v>
      </c>
      <c r="C35" s="31" t="s">
        <v>63</v>
      </c>
      <c r="D35" s="30" t="s">
        <v>50</v>
      </c>
      <c r="E35" s="30" t="s">
        <v>51</v>
      </c>
      <c r="F35" s="32">
        <v>538.48</v>
      </c>
      <c r="G35" s="32">
        <v>17.75</v>
      </c>
      <c r="H35" s="33">
        <v>19.649999999999999</v>
      </c>
      <c r="I35" s="21">
        <v>9558.02</v>
      </c>
      <c r="J35" s="21">
        <f t="shared" ref="J35:J42" si="4">H35*F35</f>
        <v>10581.132</v>
      </c>
      <c r="M35" s="1">
        <f>'PLAN ORÇ ADEQ'!H35-'PLAN ORÇ INCOR'!H35</f>
        <v>0</v>
      </c>
    </row>
    <row r="36" spans="1:13" ht="24">
      <c r="A36" s="19" t="s">
        <v>106</v>
      </c>
      <c r="B36" s="30" t="s">
        <v>65</v>
      </c>
      <c r="C36" s="31" t="s">
        <v>66</v>
      </c>
      <c r="D36" s="30" t="s">
        <v>50</v>
      </c>
      <c r="E36" s="30" t="s">
        <v>67</v>
      </c>
      <c r="F36" s="32">
        <v>3769.33</v>
      </c>
      <c r="G36" s="32">
        <v>1.31</v>
      </c>
      <c r="H36" s="33">
        <v>1.45</v>
      </c>
      <c r="I36" s="21">
        <v>4937.8220000000001</v>
      </c>
      <c r="J36" s="21">
        <f t="shared" si="4"/>
        <v>5465.5284999999994</v>
      </c>
      <c r="M36" s="1">
        <f>'PLAN ORÇ ADEQ'!H36-'PLAN ORÇ INCOR'!H36</f>
        <v>0</v>
      </c>
    </row>
    <row r="37" spans="1:13" ht="24">
      <c r="A37" s="19" t="s">
        <v>107</v>
      </c>
      <c r="B37" s="30" t="s">
        <v>69</v>
      </c>
      <c r="C37" s="31" t="s">
        <v>70</v>
      </c>
      <c r="D37" s="30" t="s">
        <v>50</v>
      </c>
      <c r="E37" s="30" t="s">
        <v>58</v>
      </c>
      <c r="F37" s="32">
        <v>3361.04</v>
      </c>
      <c r="G37" s="32">
        <v>3.94</v>
      </c>
      <c r="H37" s="33">
        <v>4.3600000000000003</v>
      </c>
      <c r="I37" s="21">
        <v>13242.498</v>
      </c>
      <c r="J37" s="21">
        <f t="shared" si="4"/>
        <v>14654.134400000001</v>
      </c>
      <c r="M37" s="1">
        <f>'PLAN ORÇ ADEQ'!H37-'PLAN ORÇ INCOR'!H37</f>
        <v>0</v>
      </c>
    </row>
    <row r="38" spans="1:13" ht="24">
      <c r="A38" s="19" t="s">
        <v>108</v>
      </c>
      <c r="B38" s="30" t="s">
        <v>72</v>
      </c>
      <c r="C38" s="31" t="s">
        <v>73</v>
      </c>
      <c r="D38" s="30" t="s">
        <v>50</v>
      </c>
      <c r="E38" s="30" t="s">
        <v>74</v>
      </c>
      <c r="F38" s="32">
        <v>1649.6</v>
      </c>
      <c r="G38" s="32">
        <v>0.67</v>
      </c>
      <c r="H38" s="33">
        <v>0.74</v>
      </c>
      <c r="I38" s="21">
        <v>1105.232</v>
      </c>
      <c r="J38" s="21">
        <f t="shared" si="4"/>
        <v>1220.704</v>
      </c>
      <c r="M38" s="1">
        <f>'PLAN ORÇ ADEQ'!H38-'PLAN ORÇ INCOR'!H38</f>
        <v>0</v>
      </c>
    </row>
    <row r="39" spans="1:13" ht="24">
      <c r="A39" s="19" t="s">
        <v>109</v>
      </c>
      <c r="B39" s="30" t="s">
        <v>76</v>
      </c>
      <c r="C39" s="31" t="s">
        <v>77</v>
      </c>
      <c r="D39" s="30" t="s">
        <v>50</v>
      </c>
      <c r="E39" s="30" t="s">
        <v>58</v>
      </c>
      <c r="F39" s="32">
        <v>3361.04</v>
      </c>
      <c r="G39" s="32">
        <v>2.27</v>
      </c>
      <c r="H39" s="33">
        <v>2.52</v>
      </c>
      <c r="I39" s="21">
        <v>7629.5609999999997</v>
      </c>
      <c r="J39" s="21">
        <f t="shared" si="4"/>
        <v>8469.8207999999995</v>
      </c>
      <c r="M39" s="1">
        <f>'PLAN ORÇ ADEQ'!H39-'PLAN ORÇ INCOR'!H39</f>
        <v>0</v>
      </c>
    </row>
    <row r="40" spans="1:13" ht="24">
      <c r="A40" s="19" t="s">
        <v>110</v>
      </c>
      <c r="B40" s="30" t="s">
        <v>72</v>
      </c>
      <c r="C40" s="31" t="s">
        <v>73</v>
      </c>
      <c r="D40" s="30" t="s">
        <v>50</v>
      </c>
      <c r="E40" s="30" t="s">
        <v>74</v>
      </c>
      <c r="F40" s="32">
        <v>687.33</v>
      </c>
      <c r="G40" s="32">
        <v>0.67</v>
      </c>
      <c r="H40" s="33">
        <v>0.74</v>
      </c>
      <c r="I40" s="21">
        <v>460.51100000000002</v>
      </c>
      <c r="J40" s="21">
        <f t="shared" si="4"/>
        <v>508.62420000000003</v>
      </c>
      <c r="M40" s="1">
        <f>'PLAN ORÇ ADEQ'!H40-'PLAN ORÇ INCOR'!H40</f>
        <v>0</v>
      </c>
    </row>
    <row r="41" spans="1:13" ht="36">
      <c r="A41" s="19" t="s">
        <v>111</v>
      </c>
      <c r="B41" s="30" t="s">
        <v>80</v>
      </c>
      <c r="C41" s="31" t="s">
        <v>81</v>
      </c>
      <c r="D41" s="30" t="s">
        <v>43</v>
      </c>
      <c r="E41" s="30" t="s">
        <v>82</v>
      </c>
      <c r="F41" s="32">
        <v>100.83</v>
      </c>
      <c r="G41" s="32">
        <v>1028.6400000000001</v>
      </c>
      <c r="H41" s="33">
        <v>1139.0899999999999</v>
      </c>
      <c r="I41" s="21">
        <v>103717.77099999999</v>
      </c>
      <c r="J41" s="21">
        <f t="shared" si="4"/>
        <v>114854.44469999999</v>
      </c>
      <c r="M41" s="1">
        <f>'PLAN ORÇ ADEQ'!H41-'PLAN ORÇ INCOR'!H41</f>
        <v>0</v>
      </c>
    </row>
    <row r="42" spans="1:13" ht="24">
      <c r="A42" s="19" t="s">
        <v>112</v>
      </c>
      <c r="B42" s="30" t="s">
        <v>72</v>
      </c>
      <c r="C42" s="31" t="s">
        <v>73</v>
      </c>
      <c r="D42" s="30" t="s">
        <v>50</v>
      </c>
      <c r="E42" s="30" t="s">
        <v>74</v>
      </c>
      <c r="F42" s="32">
        <v>4795.7</v>
      </c>
      <c r="G42" s="32">
        <v>0.67</v>
      </c>
      <c r="H42" s="33">
        <v>0.74</v>
      </c>
      <c r="I42" s="21">
        <v>3213.1190000000001</v>
      </c>
      <c r="J42" s="21">
        <f t="shared" si="4"/>
        <v>3548.8179999999998</v>
      </c>
      <c r="M42" s="1">
        <f>'PLAN ORÇ ADEQ'!H42-'PLAN ORÇ INCOR'!H42</f>
        <v>0</v>
      </c>
    </row>
    <row r="43" spans="1:13" ht="20.100000000000001" customHeight="1">
      <c r="A43" s="26" t="s">
        <v>113</v>
      </c>
      <c r="B43" s="68" t="s">
        <v>85</v>
      </c>
      <c r="C43" s="69"/>
      <c r="D43" s="69"/>
      <c r="E43" s="69"/>
      <c r="F43" s="69"/>
      <c r="G43" s="69"/>
      <c r="H43" s="69"/>
      <c r="I43" s="18">
        <f>SUM(I44:I46)</f>
        <v>73602.528999999995</v>
      </c>
      <c r="J43" s="18">
        <f>SUM(J44:J46)</f>
        <v>81506.161799999987</v>
      </c>
      <c r="M43" s="1"/>
    </row>
    <row r="44" spans="1:13" ht="60">
      <c r="A44" s="19" t="s">
        <v>114</v>
      </c>
      <c r="B44" s="30" t="s">
        <v>87</v>
      </c>
      <c r="C44" s="31" t="s">
        <v>88</v>
      </c>
      <c r="D44" s="30" t="s">
        <v>31</v>
      </c>
      <c r="E44" s="30" t="s">
        <v>89</v>
      </c>
      <c r="F44" s="32">
        <v>995.26</v>
      </c>
      <c r="G44" s="32">
        <v>49.65</v>
      </c>
      <c r="H44" s="33">
        <v>54.98</v>
      </c>
      <c r="I44" s="21">
        <v>49414.659</v>
      </c>
      <c r="J44" s="21">
        <f t="shared" ref="J44:J46" si="5">H44*F44</f>
        <v>54719.394799999995</v>
      </c>
      <c r="M44" s="1">
        <f>'PLAN ORÇ ADEQ'!H44-'PLAN ORÇ INCOR'!H44</f>
        <v>0</v>
      </c>
    </row>
    <row r="45" spans="1:13" ht="36">
      <c r="A45" s="19" t="s">
        <v>115</v>
      </c>
      <c r="B45" s="30" t="s">
        <v>91</v>
      </c>
      <c r="C45" s="31" t="s">
        <v>92</v>
      </c>
      <c r="D45" s="30" t="s">
        <v>43</v>
      </c>
      <c r="E45" s="30" t="s">
        <v>44</v>
      </c>
      <c r="F45" s="32">
        <v>508.9</v>
      </c>
      <c r="G45" s="32">
        <v>40.479999999999997</v>
      </c>
      <c r="H45" s="33">
        <v>44.83</v>
      </c>
      <c r="I45" s="21">
        <v>20600.272000000001</v>
      </c>
      <c r="J45" s="21">
        <f t="shared" si="5"/>
        <v>22813.986999999997</v>
      </c>
      <c r="M45" s="1">
        <f>'PLAN ORÇ ADEQ'!H45-'PLAN ORÇ INCOR'!H45</f>
        <v>0</v>
      </c>
    </row>
    <row r="46" spans="1:13" ht="60">
      <c r="A46" s="19" t="s">
        <v>116</v>
      </c>
      <c r="B46" s="30" t="s">
        <v>94</v>
      </c>
      <c r="C46" s="31" t="s">
        <v>95</v>
      </c>
      <c r="D46" s="30" t="s">
        <v>31</v>
      </c>
      <c r="E46" s="30" t="s">
        <v>89</v>
      </c>
      <c r="F46" s="32">
        <v>37.799999999999997</v>
      </c>
      <c r="G46" s="32">
        <v>94.91</v>
      </c>
      <c r="H46" s="33">
        <v>105.1</v>
      </c>
      <c r="I46" s="21">
        <v>3587.598</v>
      </c>
      <c r="J46" s="21">
        <f t="shared" si="5"/>
        <v>3972.7799999999993</v>
      </c>
      <c r="M46" s="1">
        <f>'PLAN ORÇ ADEQ'!H46-'PLAN ORÇ INCOR'!H46</f>
        <v>0</v>
      </c>
    </row>
    <row r="47" spans="1:13" ht="20.100000000000001" customHeight="1">
      <c r="A47" s="26" t="s">
        <v>117</v>
      </c>
      <c r="B47" s="68" t="s">
        <v>118</v>
      </c>
      <c r="C47" s="69"/>
      <c r="D47" s="69"/>
      <c r="E47" s="69"/>
      <c r="F47" s="69"/>
      <c r="G47" s="69"/>
      <c r="H47" s="69"/>
      <c r="I47" s="18">
        <f>I50+I48+I54+I63</f>
        <v>138152.57800000001</v>
      </c>
      <c r="J47" s="18">
        <f>J50+J48+J54+J63</f>
        <v>152986.54909999997</v>
      </c>
      <c r="M47" s="1"/>
    </row>
    <row r="48" spans="1:13" ht="20.100000000000001" customHeight="1">
      <c r="A48" s="26" t="s">
        <v>119</v>
      </c>
      <c r="B48" s="68" t="s">
        <v>27</v>
      </c>
      <c r="C48" s="69"/>
      <c r="D48" s="69"/>
      <c r="E48" s="69"/>
      <c r="F48" s="69"/>
      <c r="G48" s="69"/>
      <c r="H48" s="69"/>
      <c r="I48" s="18">
        <f>SUM(I49)</f>
        <v>429.875</v>
      </c>
      <c r="J48" s="18">
        <f>SUM(J49)</f>
        <v>476.76990000000001</v>
      </c>
      <c r="M48" s="1"/>
    </row>
    <row r="49" spans="1:13">
      <c r="A49" s="19" t="s">
        <v>120</v>
      </c>
      <c r="B49" s="30" t="s">
        <v>41</v>
      </c>
      <c r="C49" s="31" t="s">
        <v>42</v>
      </c>
      <c r="D49" s="30" t="s">
        <v>43</v>
      </c>
      <c r="E49" s="30" t="s">
        <v>44</v>
      </c>
      <c r="F49" s="32">
        <v>781.59</v>
      </c>
      <c r="G49" s="32">
        <v>0.55000000000000004</v>
      </c>
      <c r="H49" s="33">
        <v>0.61</v>
      </c>
      <c r="I49" s="21">
        <v>429.875</v>
      </c>
      <c r="J49" s="21">
        <f>H49*F49</f>
        <v>476.76990000000001</v>
      </c>
      <c r="M49" s="1">
        <f>'PLAN ORÇ ADEQ'!H49-'PLAN ORÇ INCOR'!H49</f>
        <v>0</v>
      </c>
    </row>
    <row r="50" spans="1:13" ht="20.100000000000001" customHeight="1">
      <c r="A50" s="26" t="s">
        <v>121</v>
      </c>
      <c r="B50" s="68" t="s">
        <v>46</v>
      </c>
      <c r="C50" s="69"/>
      <c r="D50" s="69"/>
      <c r="E50" s="69"/>
      <c r="F50" s="69"/>
      <c r="G50" s="69"/>
      <c r="H50" s="69"/>
      <c r="I50" s="18">
        <f>SUM(I51:I53)</f>
        <v>6914.2739999999994</v>
      </c>
      <c r="J50" s="18">
        <f>SUM(J51:J53)</f>
        <v>7658.1396000000004</v>
      </c>
      <c r="M50" s="1"/>
    </row>
    <row r="51" spans="1:13" ht="36">
      <c r="A51" s="19" t="s">
        <v>122</v>
      </c>
      <c r="B51" s="30" t="s">
        <v>48</v>
      </c>
      <c r="C51" s="31" t="s">
        <v>49</v>
      </c>
      <c r="D51" s="30" t="s">
        <v>50</v>
      </c>
      <c r="E51" s="30" t="s">
        <v>51</v>
      </c>
      <c r="F51" s="32">
        <v>324.36</v>
      </c>
      <c r="G51" s="32">
        <v>10.01</v>
      </c>
      <c r="H51" s="33">
        <v>11.08</v>
      </c>
      <c r="I51" s="21">
        <v>3246.8440000000001</v>
      </c>
      <c r="J51" s="21">
        <f t="shared" ref="J51:J53" si="6">H51*F51</f>
        <v>3593.9088000000002</v>
      </c>
      <c r="M51" s="1">
        <f>'PLAN ORÇ ADEQ'!H51-'PLAN ORÇ INCOR'!H51</f>
        <v>0</v>
      </c>
    </row>
    <row r="52" spans="1:13" ht="24">
      <c r="A52" s="19" t="s">
        <v>123</v>
      </c>
      <c r="B52" s="30" t="s">
        <v>53</v>
      </c>
      <c r="C52" s="31" t="s">
        <v>54</v>
      </c>
      <c r="D52" s="30" t="s">
        <v>31</v>
      </c>
      <c r="E52" s="30" t="s">
        <v>51</v>
      </c>
      <c r="F52" s="32">
        <v>324.36</v>
      </c>
      <c r="G52" s="32">
        <v>4.6399999999999997</v>
      </c>
      <c r="H52" s="33">
        <v>5.13</v>
      </c>
      <c r="I52" s="21">
        <v>1505.03</v>
      </c>
      <c r="J52" s="21">
        <f t="shared" si="6"/>
        <v>1663.9668000000001</v>
      </c>
      <c r="M52" s="1">
        <f>'PLAN ORÇ ADEQ'!H52-'PLAN ORÇ INCOR'!H52</f>
        <v>0</v>
      </c>
    </row>
    <row r="53" spans="1:13">
      <c r="A53" s="19" t="s">
        <v>124</v>
      </c>
      <c r="B53" s="30" t="s">
        <v>56</v>
      </c>
      <c r="C53" s="31" t="s">
        <v>57</v>
      </c>
      <c r="D53" s="30" t="s">
        <v>50</v>
      </c>
      <c r="E53" s="30" t="s">
        <v>58</v>
      </c>
      <c r="F53" s="32">
        <v>2162.4</v>
      </c>
      <c r="G53" s="32">
        <v>1</v>
      </c>
      <c r="H53" s="33">
        <v>1.1100000000000001</v>
      </c>
      <c r="I53" s="21">
        <v>2162.4</v>
      </c>
      <c r="J53" s="21">
        <f t="shared" si="6"/>
        <v>2400.2640000000001</v>
      </c>
      <c r="M53" s="1">
        <f>'PLAN ORÇ ADEQ'!H53-'PLAN ORÇ INCOR'!H53</f>
        <v>0</v>
      </c>
    </row>
    <row r="54" spans="1:13" ht="20.100000000000001" customHeight="1">
      <c r="A54" s="26" t="s">
        <v>125</v>
      </c>
      <c r="B54" s="68" t="s">
        <v>60</v>
      </c>
      <c r="C54" s="69"/>
      <c r="D54" s="69"/>
      <c r="E54" s="69"/>
      <c r="F54" s="69"/>
      <c r="G54" s="69"/>
      <c r="H54" s="69"/>
      <c r="I54" s="18">
        <f>SUM(I55:I62)</f>
        <v>83225.26400000001</v>
      </c>
      <c r="J54" s="18">
        <f>SUM(J55:J62)</f>
        <v>92158.280199999994</v>
      </c>
      <c r="M54" s="1"/>
    </row>
    <row r="55" spans="1:13" ht="60">
      <c r="A55" s="19" t="s">
        <v>126</v>
      </c>
      <c r="B55" s="30" t="s">
        <v>62</v>
      </c>
      <c r="C55" s="31" t="s">
        <v>63</v>
      </c>
      <c r="D55" s="30" t="s">
        <v>50</v>
      </c>
      <c r="E55" s="30" t="s">
        <v>51</v>
      </c>
      <c r="F55" s="32">
        <v>324.36</v>
      </c>
      <c r="G55" s="32">
        <v>17.75</v>
      </c>
      <c r="H55" s="33">
        <v>19.649999999999999</v>
      </c>
      <c r="I55" s="21">
        <v>5757.39</v>
      </c>
      <c r="J55" s="21">
        <f t="shared" ref="J55:J62" si="7">H55*F55</f>
        <v>6373.674</v>
      </c>
      <c r="M55" s="1">
        <f>'PLAN ORÇ ADEQ'!H55-'PLAN ORÇ INCOR'!H55</f>
        <v>0</v>
      </c>
    </row>
    <row r="56" spans="1:13" ht="24">
      <c r="A56" s="19" t="s">
        <v>127</v>
      </c>
      <c r="B56" s="30" t="s">
        <v>65</v>
      </c>
      <c r="C56" s="31" t="s">
        <v>66</v>
      </c>
      <c r="D56" s="30" t="s">
        <v>50</v>
      </c>
      <c r="E56" s="30" t="s">
        <v>67</v>
      </c>
      <c r="F56" s="32">
        <v>3139.8</v>
      </c>
      <c r="G56" s="32">
        <v>1.31</v>
      </c>
      <c r="H56" s="33">
        <v>1.45</v>
      </c>
      <c r="I56" s="21">
        <v>4113.1379999999999</v>
      </c>
      <c r="J56" s="21">
        <f t="shared" si="7"/>
        <v>4552.71</v>
      </c>
      <c r="M56" s="1">
        <f>'PLAN ORÇ ADEQ'!H56-'PLAN ORÇ INCOR'!H56</f>
        <v>0</v>
      </c>
    </row>
    <row r="57" spans="1:13" ht="24">
      <c r="A57" s="19" t="s">
        <v>128</v>
      </c>
      <c r="B57" s="30" t="s">
        <v>69</v>
      </c>
      <c r="C57" s="31" t="s">
        <v>70</v>
      </c>
      <c r="D57" s="30" t="s">
        <v>50</v>
      </c>
      <c r="E57" s="30" t="s">
        <v>58</v>
      </c>
      <c r="F57" s="32">
        <v>1927.92</v>
      </c>
      <c r="G57" s="32">
        <v>3.94</v>
      </c>
      <c r="H57" s="33">
        <v>4.3600000000000003</v>
      </c>
      <c r="I57" s="21">
        <v>7596.0050000000001</v>
      </c>
      <c r="J57" s="21">
        <f t="shared" si="7"/>
        <v>8405.7312000000002</v>
      </c>
      <c r="M57" s="1">
        <f>'PLAN ORÇ ADEQ'!H57-'PLAN ORÇ INCOR'!H57</f>
        <v>0</v>
      </c>
    </row>
    <row r="58" spans="1:13" ht="24">
      <c r="A58" s="19" t="s">
        <v>129</v>
      </c>
      <c r="B58" s="30" t="s">
        <v>72</v>
      </c>
      <c r="C58" s="31" t="s">
        <v>73</v>
      </c>
      <c r="D58" s="30" t="s">
        <v>50</v>
      </c>
      <c r="E58" s="30" t="s">
        <v>74</v>
      </c>
      <c r="F58" s="32">
        <v>946.22</v>
      </c>
      <c r="G58" s="32">
        <v>0.67</v>
      </c>
      <c r="H58" s="33">
        <v>0.74</v>
      </c>
      <c r="I58" s="21">
        <v>633.96699999999998</v>
      </c>
      <c r="J58" s="21">
        <f t="shared" si="7"/>
        <v>700.20280000000002</v>
      </c>
      <c r="M58" s="1">
        <f>'PLAN ORÇ ADEQ'!H58-'PLAN ORÇ INCOR'!H58</f>
        <v>0</v>
      </c>
    </row>
    <row r="59" spans="1:13" ht="24">
      <c r="A59" s="19" t="s">
        <v>130</v>
      </c>
      <c r="B59" s="30" t="s">
        <v>76</v>
      </c>
      <c r="C59" s="31" t="s">
        <v>77</v>
      </c>
      <c r="D59" s="30" t="s">
        <v>50</v>
      </c>
      <c r="E59" s="30" t="s">
        <v>58</v>
      </c>
      <c r="F59" s="32">
        <v>1927.92</v>
      </c>
      <c r="G59" s="32">
        <v>2.27</v>
      </c>
      <c r="H59" s="33">
        <v>2.52</v>
      </c>
      <c r="I59" s="21">
        <v>4376.3779999999997</v>
      </c>
      <c r="J59" s="21">
        <f t="shared" si="7"/>
        <v>4858.3584000000001</v>
      </c>
      <c r="M59" s="1">
        <f>'PLAN ORÇ ADEQ'!H59-'PLAN ORÇ INCOR'!H59</f>
        <v>0</v>
      </c>
    </row>
    <row r="60" spans="1:13" ht="24">
      <c r="A60" s="19" t="s">
        <v>131</v>
      </c>
      <c r="B60" s="30" t="s">
        <v>72</v>
      </c>
      <c r="C60" s="31" t="s">
        <v>73</v>
      </c>
      <c r="D60" s="30" t="s">
        <v>50</v>
      </c>
      <c r="E60" s="30" t="s">
        <v>74</v>
      </c>
      <c r="F60" s="32">
        <v>394.26</v>
      </c>
      <c r="G60" s="32">
        <v>0.67</v>
      </c>
      <c r="H60" s="33">
        <v>0.74</v>
      </c>
      <c r="I60" s="21">
        <v>264.154</v>
      </c>
      <c r="J60" s="21">
        <f t="shared" si="7"/>
        <v>291.75239999999997</v>
      </c>
      <c r="M60" s="1">
        <f>'PLAN ORÇ ADEQ'!H60-'PLAN ORÇ INCOR'!H60</f>
        <v>0</v>
      </c>
    </row>
    <row r="61" spans="1:13" ht="36">
      <c r="A61" s="19" t="s">
        <v>132</v>
      </c>
      <c r="B61" s="30" t="s">
        <v>80</v>
      </c>
      <c r="C61" s="31" t="s">
        <v>81</v>
      </c>
      <c r="D61" s="30" t="s">
        <v>43</v>
      </c>
      <c r="E61" s="30" t="s">
        <v>82</v>
      </c>
      <c r="F61" s="32">
        <v>57.84</v>
      </c>
      <c r="G61" s="32">
        <v>1028.6400000000001</v>
      </c>
      <c r="H61" s="33">
        <v>1139.0899999999999</v>
      </c>
      <c r="I61" s="21">
        <v>59496.538</v>
      </c>
      <c r="J61" s="21">
        <f t="shared" si="7"/>
        <v>65884.965599999996</v>
      </c>
      <c r="M61" s="1">
        <f>'PLAN ORÇ ADEQ'!H61-'PLAN ORÇ INCOR'!H61</f>
        <v>0</v>
      </c>
    </row>
    <row r="62" spans="1:13" ht="24">
      <c r="A62" s="19" t="s">
        <v>133</v>
      </c>
      <c r="B62" s="30" t="s">
        <v>72</v>
      </c>
      <c r="C62" s="31" t="s">
        <v>73</v>
      </c>
      <c r="D62" s="30" t="s">
        <v>50</v>
      </c>
      <c r="E62" s="30" t="s">
        <v>74</v>
      </c>
      <c r="F62" s="32">
        <v>1474.17</v>
      </c>
      <c r="G62" s="32">
        <v>0.67</v>
      </c>
      <c r="H62" s="33">
        <v>0.74</v>
      </c>
      <c r="I62" s="21">
        <v>987.69399999999996</v>
      </c>
      <c r="J62" s="21">
        <f t="shared" si="7"/>
        <v>1090.8858</v>
      </c>
      <c r="M62" s="1">
        <f>'PLAN ORÇ ADEQ'!H62-'PLAN ORÇ INCOR'!H62</f>
        <v>0</v>
      </c>
    </row>
    <row r="63" spans="1:13" ht="20.100000000000001" customHeight="1">
      <c r="A63" s="26" t="s">
        <v>134</v>
      </c>
      <c r="B63" s="68" t="s">
        <v>85</v>
      </c>
      <c r="C63" s="69"/>
      <c r="D63" s="69"/>
      <c r="E63" s="69"/>
      <c r="F63" s="69"/>
      <c r="G63" s="69"/>
      <c r="H63" s="69"/>
      <c r="I63" s="18">
        <f>SUM(I64:I66)</f>
        <v>47583.165000000001</v>
      </c>
      <c r="J63" s="18">
        <f>SUM(J64:J66)</f>
        <v>52693.359399999994</v>
      </c>
      <c r="M63" s="1"/>
    </row>
    <row r="64" spans="1:13" ht="60">
      <c r="A64" s="19" t="s">
        <v>135</v>
      </c>
      <c r="B64" s="30" t="s">
        <v>87</v>
      </c>
      <c r="C64" s="31" t="s">
        <v>88</v>
      </c>
      <c r="D64" s="30" t="s">
        <v>31</v>
      </c>
      <c r="E64" s="30" t="s">
        <v>89</v>
      </c>
      <c r="F64" s="32">
        <v>447.34</v>
      </c>
      <c r="G64" s="32">
        <v>49.65</v>
      </c>
      <c r="H64" s="33">
        <v>54.98</v>
      </c>
      <c r="I64" s="21">
        <v>22210.431</v>
      </c>
      <c r="J64" s="21">
        <f t="shared" ref="J64:J66" si="8">H64*F64</f>
        <v>24594.753199999996</v>
      </c>
      <c r="M64" s="1">
        <f>'PLAN ORÇ ADEQ'!H64-'PLAN ORÇ INCOR'!H64</f>
        <v>0</v>
      </c>
    </row>
    <row r="65" spans="1:21" ht="36">
      <c r="A65" s="19" t="s">
        <v>136</v>
      </c>
      <c r="B65" s="30" t="s">
        <v>91</v>
      </c>
      <c r="C65" s="31" t="s">
        <v>92</v>
      </c>
      <c r="D65" s="30" t="s">
        <v>43</v>
      </c>
      <c r="E65" s="30" t="s">
        <v>44</v>
      </c>
      <c r="F65" s="32">
        <v>447.34</v>
      </c>
      <c r="G65" s="32">
        <v>40.479999999999997</v>
      </c>
      <c r="H65" s="33">
        <v>44.83</v>
      </c>
      <c r="I65" s="21">
        <v>18108.323</v>
      </c>
      <c r="J65" s="21">
        <f t="shared" si="8"/>
        <v>20054.252199999999</v>
      </c>
      <c r="M65" s="1">
        <f>'PLAN ORÇ ADEQ'!H65-'PLAN ORÇ INCOR'!H65</f>
        <v>0</v>
      </c>
      <c r="U65" s="1">
        <v>1363824.73</v>
      </c>
    </row>
    <row r="66" spans="1:21" ht="60">
      <c r="A66" s="19" t="s">
        <v>137</v>
      </c>
      <c r="B66" s="30" t="s">
        <v>94</v>
      </c>
      <c r="C66" s="31" t="s">
        <v>95</v>
      </c>
      <c r="D66" s="30" t="s">
        <v>31</v>
      </c>
      <c r="E66" s="30" t="s">
        <v>89</v>
      </c>
      <c r="F66" s="32">
        <v>76.540000000000006</v>
      </c>
      <c r="G66" s="32">
        <v>94.91</v>
      </c>
      <c r="H66" s="33">
        <v>105.1</v>
      </c>
      <c r="I66" s="21">
        <v>7264.4110000000001</v>
      </c>
      <c r="J66" s="21">
        <f t="shared" si="8"/>
        <v>8044.3540000000003</v>
      </c>
      <c r="M66" s="1">
        <f>'PLAN ORÇ ADEQ'!H66-'PLAN ORÇ INCOR'!H66</f>
        <v>0</v>
      </c>
      <c r="U66" s="1"/>
    </row>
    <row r="67" spans="1:21" ht="15" customHeight="1">
      <c r="A67" s="23"/>
      <c r="B67" s="23"/>
      <c r="C67" s="23"/>
      <c r="D67" s="23"/>
      <c r="E67" s="23"/>
      <c r="F67" s="23"/>
      <c r="G67" s="23"/>
      <c r="H67" s="64" t="s">
        <v>138</v>
      </c>
      <c r="I67" s="65"/>
      <c r="J67" s="18">
        <f>U70</f>
        <v>132110.85745000024</v>
      </c>
      <c r="M67" s="1"/>
    </row>
    <row r="68" spans="1:21" ht="15" customHeight="1">
      <c r="A68" s="23"/>
      <c r="B68" s="23"/>
      <c r="C68" s="23"/>
      <c r="D68" s="23"/>
      <c r="E68" s="23"/>
      <c r="F68" s="23"/>
      <c r="G68" s="23"/>
      <c r="H68" s="64" t="s">
        <v>139</v>
      </c>
      <c r="I68" s="65"/>
      <c r="J68" s="18">
        <f>U68</f>
        <v>1230518.0029999998</v>
      </c>
      <c r="M68" s="1"/>
      <c r="S68" s="2">
        <f>J47+J27+J7+J4</f>
        <v>1362628.86045</v>
      </c>
      <c r="U68" s="2">
        <f>I47+I27+I7+I4</f>
        <v>1230518.0029999998</v>
      </c>
    </row>
    <row r="69" spans="1:21" ht="15" customHeight="1">
      <c r="A69" s="23"/>
      <c r="B69" s="23"/>
      <c r="C69" s="23"/>
      <c r="D69" s="23"/>
      <c r="E69" s="23"/>
      <c r="F69" s="23"/>
      <c r="G69" s="23"/>
      <c r="H69" s="64" t="s">
        <v>140</v>
      </c>
      <c r="I69" s="65"/>
      <c r="J69" s="24">
        <f>SUM(J67:J68)</f>
        <v>1362628.86045</v>
      </c>
      <c r="M69" s="1"/>
    </row>
    <row r="70" spans="1:21">
      <c r="M70" s="1"/>
      <c r="U70" s="2">
        <f>S68-U68</f>
        <v>132110.85745000024</v>
      </c>
    </row>
    <row r="71" spans="1:21">
      <c r="M71" s="1"/>
    </row>
    <row r="72" spans="1:21">
      <c r="M72" s="1"/>
    </row>
    <row r="73" spans="1:21">
      <c r="B73" s="53" t="s">
        <v>141</v>
      </c>
      <c r="C73" s="53"/>
      <c r="D73" s="25"/>
      <c r="E73" s="52" t="s">
        <v>143</v>
      </c>
      <c r="F73" s="52"/>
      <c r="G73" s="52"/>
      <c r="H73" s="52"/>
      <c r="M73" s="1"/>
      <c r="U73" s="2">
        <f>U70+U68</f>
        <v>1362628.86045</v>
      </c>
    </row>
    <row r="74" spans="1:21">
      <c r="B74" s="70" t="s">
        <v>142</v>
      </c>
      <c r="C74" s="70"/>
      <c r="D74" s="25"/>
      <c r="E74" s="25"/>
      <c r="F74" s="25"/>
      <c r="G74" s="25"/>
      <c r="H74" s="25"/>
      <c r="M74" s="1"/>
    </row>
  </sheetData>
  <mergeCells count="31">
    <mergeCell ref="H69:I69"/>
    <mergeCell ref="B73:C73"/>
    <mergeCell ref="E73:H73"/>
    <mergeCell ref="B74:C74"/>
    <mergeCell ref="B48:H48"/>
    <mergeCell ref="B50:H50"/>
    <mergeCell ref="B54:H54"/>
    <mergeCell ref="B63:H63"/>
    <mergeCell ref="H67:I67"/>
    <mergeCell ref="H68:I68"/>
    <mergeCell ref="B47:H47"/>
    <mergeCell ref="B4:H4"/>
    <mergeCell ref="B7:H7"/>
    <mergeCell ref="B8:H8"/>
    <mergeCell ref="B10:H10"/>
    <mergeCell ref="B14:H14"/>
    <mergeCell ref="B23:H23"/>
    <mergeCell ref="B27:H27"/>
    <mergeCell ref="B28:H28"/>
    <mergeCell ref="B30:H30"/>
    <mergeCell ref="B34:H34"/>
    <mergeCell ref="B43:H43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ageMargins left="0.27777777777777779" right="0.27777777777777779" top="0.27777777777777779" bottom="0.27777777777777779" header="0" footer="0"/>
  <pageSetup scale="88" orientation="landscape" r:id="rId1"/>
  <rowBreaks count="1" manualBreakCount="1">
    <brk id="6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J17"/>
  <sheetViews>
    <sheetView view="pageBreakPreview" zoomScale="130" zoomScaleNormal="100" zoomScaleSheetLayoutView="130" workbookViewId="0">
      <selection activeCell="D4" sqref="D4"/>
    </sheetView>
  </sheetViews>
  <sheetFormatPr defaultRowHeight="15"/>
  <cols>
    <col min="1" max="1" width="7.28515625" customWidth="1"/>
    <col min="2" max="2" width="24.5703125" customWidth="1"/>
    <col min="3" max="3" width="11.85546875" customWidth="1"/>
    <col min="4" max="5" width="9.85546875" bestFit="1" customWidth="1"/>
    <col min="6" max="7" width="11.28515625" bestFit="1" customWidth="1"/>
    <col min="8" max="8" width="11.140625" customWidth="1"/>
    <col min="10" max="10" width="11.7109375" bestFit="1" customWidth="1"/>
  </cols>
  <sheetData>
    <row r="1" spans="1:10" ht="116.25" customHeight="1">
      <c r="A1" s="81"/>
      <c r="B1" s="81"/>
      <c r="C1" s="81"/>
      <c r="D1" s="81"/>
      <c r="E1" s="81"/>
      <c r="F1" s="81"/>
      <c r="G1" s="81"/>
      <c r="H1" s="81"/>
    </row>
    <row r="2" spans="1:10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 t="s">
        <v>0</v>
      </c>
    </row>
    <row r="3" spans="1:10">
      <c r="A3" s="71" t="s">
        <v>1</v>
      </c>
      <c r="B3" s="73" t="s">
        <v>2</v>
      </c>
      <c r="C3" s="75">
        <f>'PLAN ORÇ ADEQ'!J4</f>
        <v>8176.2536500000006</v>
      </c>
      <c r="D3" s="3">
        <v>1</v>
      </c>
      <c r="E3" s="4"/>
      <c r="F3" s="4"/>
      <c r="G3" s="4"/>
      <c r="H3" s="12">
        <f t="shared" ref="H3:H10" si="0">D3+E3+F3+G3</f>
        <v>1</v>
      </c>
    </row>
    <row r="4" spans="1:10">
      <c r="A4" s="72"/>
      <c r="B4" s="74"/>
      <c r="C4" s="76"/>
      <c r="D4" s="5">
        <f>D3*C3</f>
        <v>8176.2536500000006</v>
      </c>
      <c r="E4" s="6"/>
      <c r="F4" s="6"/>
      <c r="G4" s="6"/>
      <c r="H4" s="13">
        <f t="shared" si="0"/>
        <v>8176.2536500000006</v>
      </c>
    </row>
    <row r="5" spans="1:10">
      <c r="A5" s="71" t="s">
        <v>3</v>
      </c>
      <c r="B5" s="73" t="s">
        <v>4</v>
      </c>
      <c r="C5" s="75">
        <f>'PLAN ORÇ ADEQ'!J7</f>
        <v>946974.95010000002</v>
      </c>
      <c r="D5" s="3">
        <v>0.2651</v>
      </c>
      <c r="E5" s="3">
        <v>0.26250000000000001</v>
      </c>
      <c r="F5" s="3">
        <v>0.23620000000000002</v>
      </c>
      <c r="G5" s="3">
        <v>0.23620000000000002</v>
      </c>
      <c r="H5" s="12">
        <f t="shared" si="0"/>
        <v>1</v>
      </c>
    </row>
    <row r="6" spans="1:10">
      <c r="A6" s="72"/>
      <c r="B6" s="74"/>
      <c r="C6" s="76"/>
      <c r="D6" s="5">
        <f>D5*C5</f>
        <v>251043.05927151002</v>
      </c>
      <c r="E6" s="5">
        <f>E5*C5</f>
        <v>248580.92440125003</v>
      </c>
      <c r="F6" s="5">
        <f>F5*C5</f>
        <v>223675.48321362003</v>
      </c>
      <c r="G6" s="5">
        <f>G5*C5</f>
        <v>223675.48321362003</v>
      </c>
      <c r="H6" s="13">
        <f t="shared" si="0"/>
        <v>946974.95010000013</v>
      </c>
    </row>
    <row r="7" spans="1:10">
      <c r="A7" s="71" t="s">
        <v>5</v>
      </c>
      <c r="B7" s="73" t="s">
        <v>6</v>
      </c>
      <c r="C7" s="75">
        <f>'PLAN ORÇ ADEQ'!J27</f>
        <v>254491.1</v>
      </c>
      <c r="D7" s="3">
        <v>0.26530000000000004</v>
      </c>
      <c r="E7" s="3">
        <v>0.26150000000000001</v>
      </c>
      <c r="F7" s="3">
        <v>0.2366</v>
      </c>
      <c r="G7" s="3">
        <v>0.2366</v>
      </c>
      <c r="H7" s="12">
        <f t="shared" si="0"/>
        <v>1</v>
      </c>
    </row>
    <row r="8" spans="1:10">
      <c r="A8" s="72"/>
      <c r="B8" s="74"/>
      <c r="C8" s="76"/>
      <c r="D8" s="5">
        <f>D7*C7</f>
        <v>67516.488830000017</v>
      </c>
      <c r="E8" s="5">
        <f>E7*C7</f>
        <v>66549.422650000008</v>
      </c>
      <c r="F8" s="5">
        <f>F7*C7</f>
        <v>60212.594260000005</v>
      </c>
      <c r="G8" s="5">
        <f>G7*C7</f>
        <v>60212.594260000005</v>
      </c>
      <c r="H8" s="13">
        <f t="shared" si="0"/>
        <v>254491.10000000003</v>
      </c>
    </row>
    <row r="9" spans="1:10">
      <c r="A9" s="71" t="s">
        <v>7</v>
      </c>
      <c r="B9" s="73" t="s">
        <v>8</v>
      </c>
      <c r="C9" s="75">
        <f>'PLAN ORÇ ADEQ'!J47</f>
        <v>152986.54919999998</v>
      </c>
      <c r="D9" s="3">
        <v>0.26479999999999998</v>
      </c>
      <c r="E9" s="3">
        <v>0.26170000000000004</v>
      </c>
      <c r="F9" s="3">
        <v>0.23670000000000002</v>
      </c>
      <c r="G9" s="3">
        <v>0.23680000000000001</v>
      </c>
      <c r="H9" s="12">
        <f t="shared" si="0"/>
        <v>1</v>
      </c>
    </row>
    <row r="10" spans="1:10">
      <c r="A10" s="72"/>
      <c r="B10" s="74"/>
      <c r="C10" s="76"/>
      <c r="D10" s="5">
        <f>D9*C9</f>
        <v>40510.838228159992</v>
      </c>
      <c r="E10" s="5">
        <f>E9*C9</f>
        <v>40036.579925639999</v>
      </c>
      <c r="F10" s="5">
        <f>F9*C9</f>
        <v>36211.916195639998</v>
      </c>
      <c r="G10" s="5">
        <f>G9*C9</f>
        <v>36227.214850559998</v>
      </c>
      <c r="H10" s="13">
        <f t="shared" si="0"/>
        <v>152986.54919999998</v>
      </c>
    </row>
    <row r="11" spans="1:10">
      <c r="A11" s="14"/>
      <c r="B11" s="7"/>
      <c r="C11" s="77">
        <f>SUM(C3:C10)</f>
        <v>1362628.85295</v>
      </c>
      <c r="D11" s="8">
        <f>D10+D8+D6+D4</f>
        <v>367246.63997967006</v>
      </c>
      <c r="E11" s="8">
        <f t="shared" ref="E11:G11" si="1">E10+E8+E6+E4</f>
        <v>355166.92697689007</v>
      </c>
      <c r="F11" s="8">
        <f t="shared" si="1"/>
        <v>320099.99366926006</v>
      </c>
      <c r="G11" s="8">
        <f t="shared" si="1"/>
        <v>320115.29232418002</v>
      </c>
      <c r="H11" s="79">
        <f>G12</f>
        <v>1362628.8529500002</v>
      </c>
    </row>
    <row r="12" spans="1:10">
      <c r="A12" s="15"/>
      <c r="B12" s="16"/>
      <c r="C12" s="78"/>
      <c r="D12" s="17">
        <f>D11</f>
        <v>367246.63997967006</v>
      </c>
      <c r="E12" s="17">
        <f>D12+E11</f>
        <v>722413.56695656013</v>
      </c>
      <c r="F12" s="17">
        <f t="shared" ref="F12:G12" si="2">E12+F11</f>
        <v>1042513.5606258202</v>
      </c>
      <c r="G12" s="17">
        <f t="shared" si="2"/>
        <v>1362628.8529500002</v>
      </c>
      <c r="H12" s="80"/>
      <c r="J12" s="2"/>
    </row>
    <row r="14" spans="1:10" ht="38.25" customHeight="1"/>
    <row r="16" spans="1:10">
      <c r="A16" s="53" t="s">
        <v>141</v>
      </c>
      <c r="B16" s="53"/>
      <c r="C16" s="25"/>
      <c r="D16" s="52" t="s">
        <v>143</v>
      </c>
      <c r="E16" s="52"/>
      <c r="F16" s="52"/>
      <c r="G16" s="52"/>
    </row>
    <row r="17" spans="1:7">
      <c r="A17" s="70" t="s">
        <v>142</v>
      </c>
      <c r="B17" s="70"/>
      <c r="C17" s="25"/>
      <c r="D17" s="25"/>
      <c r="E17" s="25"/>
      <c r="F17" s="25"/>
      <c r="G17" s="25"/>
    </row>
  </sheetData>
  <mergeCells count="18">
    <mergeCell ref="A17:B17"/>
    <mergeCell ref="A1:H1"/>
    <mergeCell ref="A3:A4"/>
    <mergeCell ref="B3:B4"/>
    <mergeCell ref="C3:C4"/>
    <mergeCell ref="A16:B16"/>
    <mergeCell ref="D16:G16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C11:C12"/>
    <mergeCell ref="H11:H12"/>
  </mergeCells>
  <pageMargins left="1.4960629921259843" right="0.70866141732283472" top="1.3385826771653544" bottom="0.74803149606299213" header="0.31496062992125984" footer="0.31496062992125984"/>
  <pageSetup paperSize="9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 ORÇ ADEQ</vt:lpstr>
      <vt:lpstr>PLAN ORÇ INCOR</vt:lpstr>
      <vt:lpstr>cronograma</vt:lpstr>
      <vt:lpstr>cronograma!Area_de_impressao</vt:lpstr>
      <vt:lpstr>'PLAN ORÇ ADEQ'!Area_de_impressao</vt:lpstr>
      <vt:lpstr>'PLAN ORÇ INCOR'!Area_de_impressao</vt:lpstr>
      <vt:lpstr>'PLAN ORÇ INCOR'!JR_PAGE_ANCHOR_0_1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2022-07-18T19:47:33Z</dcterms:created>
  <dcterms:modified xsi:type="dcterms:W3CDTF">2022-07-25T11:38:24Z</dcterms:modified>
</cp:coreProperties>
</file>