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</sheets>
  <externalReferences>
    <externalReference r:id="rId4"/>
  </externalReferences>
  <definedNames>
    <definedName name="_xlnm.Print_Area" localSheetId="0">'Planilha Orcamentaria'!$A$1:$I$174</definedName>
  </definedNames>
  <calcPr fullCalcOnLoad="1"/>
</workbook>
</file>

<file path=xl/sharedStrings.xml><?xml version="1.0" encoding="utf-8"?>
<sst xmlns="http://schemas.openxmlformats.org/spreadsheetml/2006/main" count="459" uniqueCount="187">
  <si>
    <t>ITEM</t>
  </si>
  <si>
    <t>DESCRIÇÃO</t>
  </si>
  <si>
    <t>UNIDADE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</si>
  <si>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</si>
  <si>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</si>
  <si>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</si>
  <si>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</si>
  <si>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</si>
  <si>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</si>
  <si>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</si>
  <si>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</si>
  <si>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</si>
  <si>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SERVIÇOS PRELIMENARES:</t>
  </si>
  <si>
    <t>TERRAPLENAGEM:</t>
  </si>
  <si>
    <t>TRANSPORTES:</t>
  </si>
  <si>
    <t>(  X   )</t>
  </si>
  <si>
    <t>PAVIMENTAÇÂO:</t>
  </si>
  <si>
    <t>______________________________________________________</t>
  </si>
  <si>
    <t>QUANT.</t>
  </si>
  <si>
    <t>Sub-total ---------&gt;</t>
  </si>
  <si>
    <t>Marcos Paulo Madureira Lopes</t>
  </si>
  <si>
    <t xml:space="preserve">PLANILHA ORÇAMENTÁRIA DE CUSTOS </t>
  </si>
  <si>
    <t>Engenheiro Civil - CREA: 224.188/D -  MG.</t>
  </si>
  <si>
    <t>ISS COBRADO 5,0 %</t>
  </si>
  <si>
    <t>PRAZO DE EXECUÇÃO: 120 DIAS</t>
  </si>
  <si>
    <t>1.1</t>
  </si>
  <si>
    <t>1.1.1</t>
  </si>
  <si>
    <t>1.2</t>
  </si>
  <si>
    <t>1.2.1</t>
  </si>
  <si>
    <t>1.2.2</t>
  </si>
  <si>
    <t>1.3</t>
  </si>
  <si>
    <t>1.3.1</t>
  </si>
  <si>
    <t>1.3.2</t>
  </si>
  <si>
    <t>1.3.3</t>
  </si>
  <si>
    <t>1.4</t>
  </si>
  <si>
    <t>1.4.1</t>
  </si>
  <si>
    <t>1.3.4</t>
  </si>
  <si>
    <t>1.3.5</t>
  </si>
  <si>
    <t>Sandra Maria Fonseca Cardoso</t>
  </si>
  <si>
    <t xml:space="preserve">Prefeita Municipal </t>
  </si>
  <si>
    <t>PREFEITURA MUNICIPAL DE IBIAÍ</t>
  </si>
  <si>
    <t xml:space="preserve">ED-28427 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</si>
  <si>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</si>
  <si>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LOCAÇÃO DE PAVIMENTAÇÃO. AF_10/2018</t>
  </si>
  <si>
    <t>RO-41081</t>
  </si>
  <si>
    <t>REGULARIZAÇÃO DO SUB-LEITO (PROCTOR NORMAL)</t>
  </si>
  <si>
    <t>RO-43113</t>
  </si>
  <si>
    <t>CASCALHO ROLADO</t>
  </si>
  <si>
    <t>RO-51228</t>
  </si>
  <si>
    <t>IMPRIMAÇÃO (EXECUÇÃO E FORNECIMENTO DO MATERIAL BETUMINOSO EXCLUSIVE TRANSPORTE)</t>
  </si>
  <si>
    <t>PINTURA DE LIGAÇÃO (EXECUÇÃO E FORNECIMENTO DO MATERIAL BETUMINOSO EXCLUSIVE TRANSPORTE)</t>
  </si>
  <si>
    <t>PRÉ-MISTURADO A FRIO - PMF (EXECUÇÃO, INCLUINDO USINAGEM, APLICAÇÃO, ESPALHAMENTO E COMPACTAÇÃO, FORNECIMENTO DOS AGREGADOS E MATERIALBETUMINOSO, EXCLUI TRANSPORTE DOS AGREGADOS E DO MATERIAL BETUMINOSO ATÉ USINA E DA MASSA PRONTA ATÉ A PISTA)</t>
  </si>
  <si>
    <t>1.4.2</t>
  </si>
  <si>
    <t>ED-51139</t>
  </si>
  <si>
    <t>GUIA DE MEIO-FIO, EM CONCRETO COM FCK 20MPA, PRÉ-MOLDADA, MFC-01 PADRÃO DER-MG, DIMENSÕES (12X16,7X35)CM, EXCLUSIVE SARJETA, INCLUSIVE ESCAVAÇÃO, APILOAMENTO E TRANSPORTE COM RETIRADA DO MATERIAL ESCAVADO (EM CAÇAMBA)</t>
  </si>
  <si>
    <t>ED-14763</t>
  </si>
  <si>
    <t>SARJETA DE CONCRETO URBANO (SCU), TIPO 2, COM FCK 15 MPA, LARGURA DE 50CM COM INCLINAÇÃO DE 15%, ESP. 7CM, PADRÃO DER-MG, EXCLUSIVE MEIO-FIO, INCLUSIVE ESCAVAÇÃO, APILAOMENTO E TRANSPORTE COM RETIRADA DO MATERIAL ESCAVADO (EM CAÇAMBA)</t>
  </si>
  <si>
    <t>RO-41376</t>
  </si>
  <si>
    <t>RO-41345</t>
  </si>
  <si>
    <t>RO-41353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</si>
  <si>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</si>
  <si>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RO-41344</t>
  </si>
  <si>
    <t>SINAPI</t>
  </si>
  <si>
    <t>GUIA (MEIO-FIO) CONCRETO, MOLDADA IN LOCO EM TRECHO RETO COM EXTRUSORA, 13 CM BASE X 22 CM ALTURA. AF_06/2016</t>
  </si>
  <si>
    <t>SEINFRA</t>
  </si>
  <si>
    <t>99064</t>
  </si>
  <si>
    <t>RO-51229</t>
  </si>
  <si>
    <t>ED-7624</t>
  </si>
  <si>
    <t>OBRA: PAVIMENTAÇÃO ASFÁLTICA DE VIAS URBANAS COM ASFALTO PMF E EXECUÇÃO PARCIAL DE REDE DE DRENAGEM PLUVIAL PROFUNDA.</t>
  </si>
  <si>
    <t>LOCAL:  AVENIDA TIRADENTES, AVENIDA OITO DE DEZEMBRO E RUA MONTES CLAROS - IBIAÍ/MG</t>
  </si>
  <si>
    <t>REGIÃO/MÊS DE REFERÊNCIA: SEINFRA/MG NORTE - JANEIRO/2023 - COM DESONERAÇÃO E SINAPI/MG MAIO/2023 COM DESONERAÇÃO</t>
  </si>
  <si>
    <t>1.0</t>
  </si>
  <si>
    <t>PAVIMENTAÇÃO ASFÁLTICA COM PMF - PRÉ-MISTURADO A FRIO:</t>
  </si>
  <si>
    <t>PAVIMENTAÇÃO DA AVENIDA TIRADENTES:</t>
  </si>
  <si>
    <t>1.2.1.1</t>
  </si>
  <si>
    <t>1.2.2.1</t>
  </si>
  <si>
    <t>1.2.2.2</t>
  </si>
  <si>
    <t>1.2.3</t>
  </si>
  <si>
    <t>1.2.3.1</t>
  </si>
  <si>
    <t>1.2.3.2</t>
  </si>
  <si>
    <t>1.2.3.3</t>
  </si>
  <si>
    <t>1.2.3.4</t>
  </si>
  <si>
    <t>1.2.3.5</t>
  </si>
  <si>
    <t>1.2.3.6</t>
  </si>
  <si>
    <t>1.2.4</t>
  </si>
  <si>
    <t>1.2.4.1</t>
  </si>
  <si>
    <t>DRENAGEM SUPERFICIAL:</t>
  </si>
  <si>
    <t>SUBTOTAL (AVENIDA TIRADENTES) ----------&gt;&gt;&gt;&gt;&gt;&gt;</t>
  </si>
  <si>
    <t>1.2.5</t>
  </si>
  <si>
    <t>1.2.5.1</t>
  </si>
  <si>
    <t>1.2.5.2</t>
  </si>
  <si>
    <t>1.2.5.3</t>
  </si>
  <si>
    <t>1.2.5.4</t>
  </si>
  <si>
    <t>1.2.5.5</t>
  </si>
  <si>
    <t>ESCAVAÇÃO, CARGA, DESCARGA, ESPALHAMENTO E TRANSPORTE DE MATERIAL DE 1ª CATEGORIA, COM CAMINHÃO. DISTÂNCIA MÉDIA DE TRANSPORTE DE 3.001 A 4. 000 M</t>
  </si>
  <si>
    <t>RO-40160</t>
  </si>
  <si>
    <t>COTAÇÃO</t>
  </si>
  <si>
    <t>LOCAL</t>
  </si>
  <si>
    <t>SUBTOTAL (PLACA DE OBRA) ------&gt;&gt;&gt;&gt;</t>
  </si>
  <si>
    <t>RO-41338</t>
  </si>
  <si>
    <t>TRANSPORTE DE MATERIAL DE JAZIDA PARA CONSERVAÇÃO. DISTÂNCIA MÉDIA DE TRANSPORTE DE 10,10 A 15,0 KM -  MATERIAL PARA BASE DMT (DMT = 11,00 KM)</t>
  </si>
  <si>
    <t>TRANSPORTE DE MATERIAL DE QUALQUER NATUREZA - DISTÂNCIA MÉDIA DE TRANSPORTE &gt; 50,10 KM  ( DMT = 409,00 km) (MATERIAL BETUMINOSO DO FORNECEDOR REFINARIA GABRIEL PASSOS ATÉ O CANTEIRO DE OBRAS)</t>
  </si>
  <si>
    <t>TRANSPORTE DE AGREGADOS PARA CONSERVAÇÃO - DISTÂNCIA MÉDIA DE TRANSPORTES &gt; 50,10 KM - BRITA DESDE A  JAZIDA OU FORNECEDOR ATÉ O CANTEIRO DE OBRAS (DMT= 184,0 KM) (BRITA - MONTES CLAROS/MG)</t>
  </si>
  <si>
    <t>TRANSPORTE DE AGREGADOS PARA CONSERVAÇÃO - DISTÂNCIA MÉDIA DE TRANSPORTES &lt;= 10,00 KM - AREIA DESDE A  JAZIDA OU FORNECEDOR ATÉ O CANTEIRO DE OBRAS (DMT= 1,60 KM) (AREIA - IBIAÍ/MG)</t>
  </si>
  <si>
    <t>TRANSPORDE DE PRÉ-MISTURADO A FRIO - DISTÂNCIA MÉDIA DE TRANSPORTE &lt;= 10,0 KM (DENSIDADE DO MATERIAL SOLTO)  MASSA (PMF) PRONTA, DA USINA ATÉ AS RUAS A PAVIMENTAR (DMT=1,0km)</t>
  </si>
  <si>
    <t>Ibiaí/MG, 07 de julho de 2023.</t>
  </si>
  <si>
    <t>1.3.1.1</t>
  </si>
  <si>
    <t>1.3.2.1</t>
  </si>
  <si>
    <t>1.3.2.2</t>
  </si>
  <si>
    <t>1.3.3.1</t>
  </si>
  <si>
    <t>1.3.3.2</t>
  </si>
  <si>
    <t>1.3.3.3</t>
  </si>
  <si>
    <t>1.3.3.4</t>
  </si>
  <si>
    <t>1.3.3.5</t>
  </si>
  <si>
    <t>1.3.4.1</t>
  </si>
  <si>
    <t>1.3.4.2</t>
  </si>
  <si>
    <t>1.3.5.1</t>
  </si>
  <si>
    <t>1.3.5.2</t>
  </si>
  <si>
    <t>1.3.5.3</t>
  </si>
  <si>
    <t>1.3.5.4</t>
  </si>
  <si>
    <t>1.3.5.5</t>
  </si>
  <si>
    <t>PAVIMENTAÇÃO DA RUA MONTES CLAROS:</t>
  </si>
  <si>
    <t>PAVIMENTAÇÃO DA AVENIDA OITO DE DEZEMBRO:</t>
  </si>
  <si>
    <t>1.4.1.1</t>
  </si>
  <si>
    <t>1.4.2.1</t>
  </si>
  <si>
    <t>1.4.2.2</t>
  </si>
  <si>
    <t>1.4.3</t>
  </si>
  <si>
    <t>1.4.3.1</t>
  </si>
  <si>
    <t>1.4.3.2</t>
  </si>
  <si>
    <t>1.4.3.3</t>
  </si>
  <si>
    <t>1.4.3.4</t>
  </si>
  <si>
    <t>1.4.3.5</t>
  </si>
  <si>
    <t>1.4.3.6</t>
  </si>
  <si>
    <t>1.4.4</t>
  </si>
  <si>
    <t>1.4.4.1</t>
  </si>
  <si>
    <t>1.4.4.2</t>
  </si>
  <si>
    <t>1.4.5</t>
  </si>
  <si>
    <t>1.4.5.1</t>
  </si>
  <si>
    <t>1.4.5.2</t>
  </si>
  <si>
    <t>1.4.5.3</t>
  </si>
  <si>
    <t>1.4.5.4</t>
  </si>
  <si>
    <t>1.4.5.5</t>
  </si>
  <si>
    <t>OBRAS DE CONSTRUÇÃO PARCIAL DE DRENAGEM PLUVIAL PROFUNDA</t>
  </si>
  <si>
    <t>2.0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</si>
  <si>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</si>
  <si>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</si>
  <si>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</si>
  <si>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</si>
  <si>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</si>
  <si>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</si>
  <si>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</si>
  <si>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</si>
  <si>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</si>
  <si>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DRENAGEM PLUVIAL PROFUNDA:</t>
  </si>
  <si>
    <t>ED-51113</t>
  </si>
  <si>
    <t>ESCAVAÇÃO MECÂNICA DE VALAS COM PROFUNDIDADE MAIOR QUE 3,0M E MENOR OU IGUAL 5,0M, INCLUSIVE DESCARGA LATERAL, EXCLUSIVE CARGA, TRANSPORTE E DESCARGA</t>
  </si>
  <si>
    <t>ED-51093</t>
  </si>
  <si>
    <t>APILOAMENTO MANUAL EM FUNDO DE VALA COM SOQUETE, EXCLUSIVE ESCAVAÇÃO</t>
  </si>
  <si>
    <t>M</t>
  </si>
  <si>
    <t>ASSENTAMENTO DE TUBO DE PEAD CORRUGADO DE DUPLA PAREDE PARA REDE COLETORA DE ESGOTO, DN 600 MM, JUNTA ELÁSTICA INTEGRADA (NÃO INCLUI FORNECIMENTO). AF_01/2022</t>
  </si>
  <si>
    <t>COMPOS.</t>
  </si>
  <si>
    <t>ASSENTAMENTO DE TUBO DE PEAD CORRUGADO DE DUPLA PAREDE PARA REDE COLETORA DE ESGOTO, DN 500 MM, JUNTA ELÁSTICA INTEGRADA (NÃO INCLUI FORNECIMENTO). AF_01/2021</t>
  </si>
  <si>
    <t>ASSENTAMENTO DE TUBO DE PEAD CORRUGADO DE DUPLA PAREDE PARA REDE COLETORA DE ESGOTO, DN 800 MM, JUNTA ELÁSTICA INTEGRADA (NÃO INCLUI FORNECIMENTO). AF_01/2023</t>
  </si>
  <si>
    <t>ED-29712</t>
  </si>
  <si>
    <t>90747</t>
  </si>
  <si>
    <t>94876</t>
  </si>
  <si>
    <t>ED-51121</t>
  </si>
  <si>
    <t>REATERRO MANUAL DE VALA, INCLUSIVE ESPALHAMENTO E COMPACTAÇÃO MECANIZADA COM PLACA VIBRATÓRIA</t>
  </si>
  <si>
    <t>FOLHA Nº: 01/04</t>
  </si>
  <si>
    <t>FOLHA Nº: 02/04</t>
  </si>
  <si>
    <t>FOLHA Nº: 03/04</t>
  </si>
  <si>
    <t>FOLHA Nº: 04/04</t>
  </si>
  <si>
    <t>SUBTOTAL (AVENIDA OITO DE DEZEMBRO) ----------&gt;&gt;&gt;&gt;&gt;&gt;</t>
  </si>
  <si>
    <t>SUBTOTAL (RUA MONTES CLAROS) ----------&gt;&gt;&gt;&gt;&gt;&gt;</t>
  </si>
  <si>
    <t>VALOR TOTAL DAS OBRAS DE PAVIMENTAÇÃO SAFÁLTICA COM PMF ----------&gt;&gt;&gt;&gt;&gt;&gt;</t>
  </si>
  <si>
    <t>VALOR TOTAL DAS OBRAS DE CONSTRUÇÃO PARCIAL DE DRENAGEM PLUVIAL PROFUNDA ----------&gt;&gt;&gt;&gt;&gt;&gt;</t>
  </si>
  <si>
    <t>TOTAL GERAL DAS OBRAS (PAVIMENTAÇÃO + DRENAGEM + PLACA DE OBRA) ----------&gt;&gt;&gt;&gt;&gt;&gt;</t>
  </si>
  <si>
    <t>M2</t>
  </si>
  <si>
    <t>M3</t>
  </si>
  <si>
    <t>M3xKM</t>
  </si>
  <si>
    <t>TxKM</t>
  </si>
  <si>
    <t>1.1.2</t>
  </si>
  <si>
    <t>%</t>
  </si>
  <si>
    <t>ED-50393</t>
  </si>
  <si>
    <t>MOBILIZAÇÃO E DESMOBILIZAÇÃO DE OBRA EM CENTRO URBANO OU REGIÃO LIMÍTROFE COM VALOR ENTRE 1.000.000,01 E 3.000.000,00</t>
  </si>
  <si>
    <t>ESCORAMENTO DE VALA CONTÍNUO, COM PRANCHAS VERTICAIS, LONGARINAS E ESTRONCAS DE MADEIRA, REAPROVEITAMENTO (3X), EXCLUSIVE ESCAVAÇÃO</t>
  </si>
  <si>
    <t>MOBILIZAÇÃO/DESMOBILIZAÇÃO E PLACA DE OBRA: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</si>
</sst>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&quot;\ * #,##0.00_);_(&quot;R$&quot;\ * \(#,##0.00\);_(&quot;R$&quot;\ * &quot;-&quot;??_);_(@_)"/>
    <numFmt numFmtId="177" formatCode="&quot;R$&quot;\ #,##0.00"/>
    <numFmt numFmtId="178" formatCode="_-* #,##0.00_-;[Red]\-* #,##0.00_-;_-* &quot;-&quot;??_-;_-@_-"/>
    <numFmt numFmtId="179" formatCode="00\º\ &quot;MÊS&quot;"/>
    <numFmt numFmtId="180" formatCode="&quot;&quot;00&quot;.&quot;000&quot;.&quot;000&quot;/&quot;0000\-00"/>
    <numFmt numFmtId="181" formatCode="\(##\)\ ####\-####"/>
    <numFmt numFmtId="182" formatCode="00"/>
    <numFmt numFmtId="183" formatCode="&quot;Ativado&quot;;&quot;Ativado&quot;;&quot;Desativado&quot;"/>
    <numFmt numFmtId="184" formatCode="#,##0.00;[Red]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4" fontId="0" fillId="0" borderId="4">
      <alignment vertical="justify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7" fillId="21" borderId="6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71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8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2" fontId="9" fillId="0" borderId="11" xfId="74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2" fontId="9" fillId="0" borderId="14" xfId="74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10" fontId="8" fillId="0" borderId="21" xfId="6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4" fontId="9" fillId="0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" fontId="9" fillId="33" borderId="14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8" fillId="34" borderId="25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2" fontId="9" fillId="34" borderId="14" xfId="74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left" vertical="center" wrapText="1"/>
    </xf>
    <xf numFmtId="184" fontId="10" fillId="0" borderId="11" xfId="0" applyNumberFormat="1" applyFont="1" applyBorder="1" applyAlignment="1">
      <alignment horizontal="center" vertical="center"/>
    </xf>
    <xf numFmtId="184" fontId="10" fillId="33" borderId="11" xfId="0" applyNumberFormat="1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14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right" vertical="center" wrapText="1"/>
    </xf>
    <xf numFmtId="0" fontId="8" fillId="34" borderId="43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left" vertical="center" wrapText="1"/>
    </xf>
    <xf numFmtId="0" fontId="8" fillId="34" borderId="37" xfId="0" applyFont="1" applyFill="1" applyBorder="1" applyAlignment="1">
      <alignment horizontal="left" vertical="center" wrapText="1"/>
    </xf>
    <xf numFmtId="0" fontId="8" fillId="34" borderId="48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50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Neutra" xfId="52"/>
    <cellStyle name="Normal 10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ta" xfId="60"/>
    <cellStyle name="Percent" xfId="61"/>
    <cellStyle name="Porcentagem 2" xfId="62"/>
    <cellStyle name="Porcentagem 2 2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3" xfId="76"/>
    <cellStyle name="Vírgula 3" xfId="77"/>
    <cellStyle name="Vírgula 4" xfId="78"/>
    <cellStyle name="Vírgula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.%20C&#225;lculo%20-%20PAV.%20PMF%20E%20DRENAG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. calc."/>
      <sheetName val="Relação de Ruas"/>
    </sheetNames>
    <sheetDataSet>
      <sheetData sheetId="0">
        <row r="14">
          <cell r="D14">
            <v>1</v>
          </cell>
        </row>
        <row r="15">
          <cell r="D15">
            <v>0.3</v>
          </cell>
        </row>
        <row r="21">
          <cell r="D21">
            <v>3435.32</v>
          </cell>
        </row>
        <row r="25">
          <cell r="D25">
            <v>4031.96</v>
          </cell>
        </row>
        <row r="26">
          <cell r="D26">
            <v>13439.87</v>
          </cell>
        </row>
        <row r="29">
          <cell r="D29">
            <v>2015.98</v>
          </cell>
        </row>
        <row r="31">
          <cell r="D31">
            <v>12542.53</v>
          </cell>
        </row>
        <row r="32">
          <cell r="D32">
            <v>12542.53</v>
          </cell>
        </row>
        <row r="34">
          <cell r="D34">
            <v>376.28</v>
          </cell>
        </row>
        <row r="35">
          <cell r="D35">
            <v>33.5</v>
          </cell>
        </row>
        <row r="46">
          <cell r="D46">
            <v>3147.44</v>
          </cell>
        </row>
        <row r="54">
          <cell r="D54">
            <v>1447.38</v>
          </cell>
        </row>
        <row r="57">
          <cell r="D57">
            <v>22175.78</v>
          </cell>
        </row>
        <row r="64">
          <cell r="D64">
            <v>34883.61</v>
          </cell>
        </row>
        <row r="71">
          <cell r="D71">
            <v>116.19</v>
          </cell>
        </row>
        <row r="72">
          <cell r="D72">
            <v>80798.08</v>
          </cell>
        </row>
        <row r="74">
          <cell r="D74">
            <v>376.28</v>
          </cell>
        </row>
        <row r="96">
          <cell r="D96">
            <v>1017.6</v>
          </cell>
        </row>
        <row r="100">
          <cell r="D100">
            <v>767.68</v>
          </cell>
        </row>
        <row r="101">
          <cell r="D101">
            <v>3838.4</v>
          </cell>
        </row>
        <row r="104">
          <cell r="D104">
            <v>575.76</v>
          </cell>
        </row>
        <row r="106">
          <cell r="D106">
            <v>3584</v>
          </cell>
        </row>
        <row r="107">
          <cell r="D107">
            <v>3584</v>
          </cell>
        </row>
        <row r="109">
          <cell r="D109">
            <v>107.52</v>
          </cell>
        </row>
        <row r="121">
          <cell r="D121">
            <v>1009.2</v>
          </cell>
        </row>
        <row r="129">
          <cell r="D129">
            <v>481.6</v>
          </cell>
        </row>
        <row r="132">
          <cell r="D132">
            <v>6333.36</v>
          </cell>
        </row>
        <row r="139">
          <cell r="D139">
            <v>9967.33</v>
          </cell>
        </row>
        <row r="146">
          <cell r="D146">
            <v>33.2</v>
          </cell>
        </row>
        <row r="147">
          <cell r="D147">
            <v>23088.32</v>
          </cell>
        </row>
        <row r="149">
          <cell r="D149">
            <v>107.52</v>
          </cell>
        </row>
        <row r="176">
          <cell r="D176">
            <v>1007.4</v>
          </cell>
        </row>
        <row r="180">
          <cell r="D180">
            <v>537.28</v>
          </cell>
        </row>
        <row r="181">
          <cell r="D181">
            <v>2686.4</v>
          </cell>
        </row>
        <row r="184">
          <cell r="D184">
            <v>402.96</v>
          </cell>
        </row>
        <row r="185">
          <cell r="D185">
            <v>402.96</v>
          </cell>
        </row>
        <row r="186">
          <cell r="D186">
            <v>2350.6</v>
          </cell>
        </row>
        <row r="187">
          <cell r="D187">
            <v>2350.6</v>
          </cell>
        </row>
        <row r="189">
          <cell r="D189">
            <v>70.52</v>
          </cell>
        </row>
        <row r="190">
          <cell r="D190">
            <v>16</v>
          </cell>
        </row>
        <row r="199">
          <cell r="D199">
            <v>635.6</v>
          </cell>
        </row>
        <row r="207">
          <cell r="D207">
            <v>581.04</v>
          </cell>
        </row>
        <row r="210">
          <cell r="D210">
            <v>4432.56</v>
          </cell>
        </row>
        <row r="217">
          <cell r="D217">
            <v>6539.91</v>
          </cell>
        </row>
        <row r="224">
          <cell r="D224">
            <v>21.78</v>
          </cell>
        </row>
        <row r="225">
          <cell r="D225">
            <v>15143.2</v>
          </cell>
        </row>
        <row r="227">
          <cell r="D227">
            <v>70.52</v>
          </cell>
        </row>
        <row r="251">
          <cell r="D251">
            <v>589.93</v>
          </cell>
        </row>
        <row r="254">
          <cell r="D254">
            <v>171.87</v>
          </cell>
        </row>
        <row r="257">
          <cell r="D257">
            <v>209.28</v>
          </cell>
        </row>
        <row r="260">
          <cell r="D260">
            <v>64.8</v>
          </cell>
        </row>
        <row r="263">
          <cell r="D263">
            <v>53.76</v>
          </cell>
        </row>
        <row r="266">
          <cell r="D266">
            <v>53.31</v>
          </cell>
        </row>
        <row r="269">
          <cell r="D269">
            <v>535.24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showGridLines="0" showZeros="0"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00390625" style="1" customWidth="1"/>
    <col min="2" max="2" width="8.7109375" style="1" customWidth="1"/>
    <col min="3" max="3" width="9.8515625" style="1" customWidth="1"/>
    <col min="4" max="4" width="53.28125" style="1" customWidth="1"/>
    <col min="5" max="5" width="8.140625" style="1" bestFit="1" customWidth="1"/>
    <col min="6" max="6" width="9.8515625" style="1" customWidth="1"/>
    <col min="7" max="7" width="8.7109375" style="1" customWidth="1"/>
    <col min="8" max="8" width="10.7109375" style="1" customWidth="1"/>
    <col min="9" max="9" width="11.140625" style="1" customWidth="1"/>
    <col min="10" max="10" width="10.140625" style="1" bestFit="1" customWidth="1"/>
    <col min="11" max="11" width="12.7109375" style="1" customWidth="1"/>
    <col min="12" max="16384" width="9.140625" style="1" customWidth="1"/>
  </cols>
  <sheetData>
    <row r="1" spans="1:9" ht="18" customHeight="1" thickBot="1">
      <c r="A1" s="82" t="s">
        <v>21</v>
      </c>
      <c r="B1" s="83"/>
      <c r="C1" s="83"/>
      <c r="D1" s="83"/>
      <c r="E1" s="83"/>
      <c r="F1" s="83"/>
      <c r="G1" s="83"/>
      <c r="H1" s="83"/>
      <c r="I1" s="84"/>
    </row>
    <row r="2" spans="1:9" ht="15" customHeight="1">
      <c r="A2" s="88" t="s">
        <v>40</v>
      </c>
      <c r="B2" s="89"/>
      <c r="C2" s="89"/>
      <c r="D2" s="89"/>
      <c r="E2" s="89"/>
      <c r="F2" s="94" t="s">
        <v>23</v>
      </c>
      <c r="G2" s="95"/>
      <c r="H2" s="90">
        <v>45114</v>
      </c>
      <c r="I2" s="91"/>
    </row>
    <row r="3" spans="1:9" ht="24" customHeight="1" thickBot="1">
      <c r="A3" s="80" t="s">
        <v>68</v>
      </c>
      <c r="B3" s="81"/>
      <c r="C3" s="81"/>
      <c r="D3" s="81"/>
      <c r="E3" s="81"/>
      <c r="F3" s="96"/>
      <c r="G3" s="97"/>
      <c r="H3" s="92" t="s">
        <v>168</v>
      </c>
      <c r="I3" s="93"/>
    </row>
    <row r="4" spans="1:9" ht="17.25" customHeight="1">
      <c r="A4" s="80" t="s">
        <v>69</v>
      </c>
      <c r="B4" s="81"/>
      <c r="C4" s="81"/>
      <c r="D4" s="81"/>
      <c r="E4" s="81"/>
      <c r="F4" s="105" t="s">
        <v>9</v>
      </c>
      <c r="G4" s="106"/>
      <c r="H4" s="106"/>
      <c r="I4" s="107"/>
    </row>
    <row r="5" spans="1:9" ht="22.5" customHeight="1">
      <c r="A5" s="80" t="s">
        <v>70</v>
      </c>
      <c r="B5" s="81"/>
      <c r="C5" s="81"/>
      <c r="D5" s="81"/>
      <c r="E5" s="81"/>
      <c r="F5" s="104" t="s">
        <v>6</v>
      </c>
      <c r="G5" s="102" t="s">
        <v>4</v>
      </c>
      <c r="H5" s="31" t="s">
        <v>15</v>
      </c>
      <c r="I5" s="32" t="s">
        <v>5</v>
      </c>
    </row>
    <row r="6" spans="1:9" ht="15" customHeight="1" thickBot="1">
      <c r="A6" s="86" t="s">
        <v>24</v>
      </c>
      <c r="B6" s="87"/>
      <c r="C6" s="87"/>
      <c r="D6" s="87"/>
      <c r="E6" s="87"/>
      <c r="F6" s="96"/>
      <c r="G6" s="103"/>
      <c r="H6" s="33" t="s">
        <v>7</v>
      </c>
      <c r="I6" s="34">
        <v>0.3072</v>
      </c>
    </row>
    <row r="7" spans="1:9" ht="33" customHeight="1" thickBot="1">
      <c r="A7" s="76" t="s">
        <v>0</v>
      </c>
      <c r="B7" s="77" t="s">
        <v>3</v>
      </c>
      <c r="C7" s="77"/>
      <c r="D7" s="77" t="s">
        <v>1</v>
      </c>
      <c r="E7" s="77" t="s">
        <v>2</v>
      </c>
      <c r="F7" s="77" t="s">
        <v>18</v>
      </c>
      <c r="G7" s="78" t="s">
        <v>10</v>
      </c>
      <c r="H7" s="78" t="s">
        <v>11</v>
      </c>
      <c r="I7" s="79" t="s">
        <v>8</v>
      </c>
    </row>
    <row r="8" spans="1:9" ht="12.75" customHeight="1">
      <c r="A8" s="69" t="s">
        <v>71</v>
      </c>
      <c r="B8" s="108" t="s">
        <v>72</v>
      </c>
      <c r="C8" s="109"/>
      <c r="D8" s="110"/>
      <c r="E8" s="70"/>
      <c r="F8" s="70"/>
      <c r="G8" s="70"/>
      <c r="H8" s="70"/>
      <c r="I8" s="71"/>
    </row>
    <row r="9" spans="1:9" ht="12.75" customHeight="1">
      <c r="A9" s="60" t="s">
        <v>25</v>
      </c>
      <c r="B9" s="61"/>
      <c r="C9" s="61"/>
      <c r="D9" s="52" t="s">
        <v>186</v>
      </c>
      <c r="E9" s="62"/>
      <c r="F9" s="63"/>
      <c r="G9" s="63"/>
      <c r="H9" s="63">
        <f>G9*1.3</f>
        <v>0</v>
      </c>
      <c r="I9" s="64">
        <f>F9*H9</f>
        <v>0</v>
      </c>
    </row>
    <row r="10" spans="1:9" ht="61.5" customHeight="1">
      <c r="A10" s="29" t="s">
        <v>26</v>
      </c>
      <c r="B10" s="8" t="s">
        <v>41</v>
      </c>
      <c r="C10" s="8" t="s">
        <v>64</v>
      </c>
      <c r="D10" s="46" t="s">
        <v>42</v>
      </c>
      <c r="E10" s="15" t="s">
        <v>177</v>
      </c>
      <c r="F10" s="16">
        <f>'[1]mem. calc.'!$D$14</f>
        <v>1</v>
      </c>
      <c r="G10" s="47">
        <v>1390.32</v>
      </c>
      <c r="H10" s="16">
        <f>ROUND((G10*1.3072),2)</f>
        <v>1817.43</v>
      </c>
      <c r="I10" s="17">
        <f>ROUND((F10*H10),2)</f>
        <v>1817.43</v>
      </c>
    </row>
    <row r="11" spans="1:9" ht="37.5" customHeight="1">
      <c r="A11" s="29" t="s">
        <v>181</v>
      </c>
      <c r="B11" s="8" t="s">
        <v>183</v>
      </c>
      <c r="C11" s="8" t="s">
        <v>64</v>
      </c>
      <c r="D11" s="46" t="s">
        <v>184</v>
      </c>
      <c r="E11" s="15" t="s">
        <v>182</v>
      </c>
      <c r="F11" s="16">
        <f>'[1]mem. calc.'!$D$15</f>
        <v>0.3</v>
      </c>
      <c r="G11" s="47">
        <v>14499.95</v>
      </c>
      <c r="H11" s="16">
        <f>ROUND((G11*1.3072),2)</f>
        <v>18954.33</v>
      </c>
      <c r="I11" s="17">
        <f>ROUND((F11*H11),2)</f>
        <v>5686.3</v>
      </c>
    </row>
    <row r="12" spans="1:9" ht="12.75">
      <c r="A12" s="12"/>
      <c r="B12" s="8"/>
      <c r="C12" s="8"/>
      <c r="D12" s="21" t="s">
        <v>98</v>
      </c>
      <c r="E12" s="15"/>
      <c r="F12" s="16"/>
      <c r="G12" s="16"/>
      <c r="H12" s="16">
        <f>ROUND((G12*1.3072),2)</f>
        <v>0</v>
      </c>
      <c r="I12" s="18">
        <f>SUM(I9:I11)</f>
        <v>7503.7300000000005</v>
      </c>
    </row>
    <row r="13" spans="1:9" ht="7.5" customHeight="1">
      <c r="A13" s="54"/>
      <c r="B13" s="55"/>
      <c r="C13" s="55"/>
      <c r="D13" s="56"/>
      <c r="E13" s="25"/>
      <c r="F13" s="26"/>
      <c r="G13" s="26"/>
      <c r="H13" s="26"/>
      <c r="I13" s="57"/>
    </row>
    <row r="14" spans="1:9" ht="12.75">
      <c r="A14" s="75" t="s">
        <v>27</v>
      </c>
      <c r="B14" s="111" t="s">
        <v>73</v>
      </c>
      <c r="C14" s="112"/>
      <c r="D14" s="113"/>
      <c r="E14" s="45"/>
      <c r="F14" s="45"/>
      <c r="G14" s="45"/>
      <c r="H14" s="45"/>
      <c r="I14" s="74"/>
    </row>
    <row r="15" spans="1:9" ht="12.75" customHeight="1">
      <c r="A15" s="54"/>
      <c r="B15" s="55"/>
      <c r="C15" s="55"/>
      <c r="D15" s="56"/>
      <c r="E15" s="25"/>
      <c r="F15" s="26"/>
      <c r="G15" s="26"/>
      <c r="H15" s="26"/>
      <c r="I15" s="57"/>
    </row>
    <row r="16" spans="1:9" ht="12.75" customHeight="1">
      <c r="A16" s="28" t="s">
        <v>28</v>
      </c>
      <c r="B16" s="23"/>
      <c r="C16" s="23"/>
      <c r="D16" s="24" t="s">
        <v>12</v>
      </c>
      <c r="E16" s="25"/>
      <c r="F16" s="26"/>
      <c r="G16" s="26"/>
      <c r="H16" s="26">
        <f>G16*1.3</f>
        <v>0</v>
      </c>
      <c r="I16" s="27">
        <f>F16*H16</f>
        <v>0</v>
      </c>
    </row>
    <row r="17" spans="1:9" ht="12.75" customHeight="1">
      <c r="A17" s="29" t="s">
        <v>74</v>
      </c>
      <c r="B17" s="8" t="s">
        <v>65</v>
      </c>
      <c r="C17" s="8" t="s">
        <v>62</v>
      </c>
      <c r="D17" s="46" t="s">
        <v>43</v>
      </c>
      <c r="E17" s="15" t="s">
        <v>158</v>
      </c>
      <c r="F17" s="16">
        <f>'[1]mem. calc.'!$D$21</f>
        <v>3435.32</v>
      </c>
      <c r="G17" s="47">
        <v>0.59</v>
      </c>
      <c r="H17" s="16">
        <f aca="true" t="shared" si="0" ref="H17:H40">ROUND((G17*1.3072),2)</f>
        <v>0.77</v>
      </c>
      <c r="I17" s="17">
        <f>ROUND((F17*H17),2)</f>
        <v>2645.2</v>
      </c>
    </row>
    <row r="18" spans="1:9" ht="12.75" customHeight="1">
      <c r="A18" s="12"/>
      <c r="B18" s="8"/>
      <c r="C18" s="8"/>
      <c r="D18" s="21" t="s">
        <v>19</v>
      </c>
      <c r="E18" s="15"/>
      <c r="F18" s="16"/>
      <c r="G18" s="16"/>
      <c r="H18" s="16">
        <f t="shared" si="0"/>
        <v>0</v>
      </c>
      <c r="I18" s="18">
        <f>SUM(I16:I17)</f>
        <v>2645.2</v>
      </c>
    </row>
    <row r="19" spans="1:9" ht="12.75" customHeight="1">
      <c r="A19" s="13" t="s">
        <v>29</v>
      </c>
      <c r="B19" s="6"/>
      <c r="C19" s="6"/>
      <c r="D19" s="19" t="s">
        <v>13</v>
      </c>
      <c r="E19" s="20"/>
      <c r="F19" s="16"/>
      <c r="G19" s="16"/>
      <c r="H19" s="16">
        <f t="shared" si="0"/>
        <v>0</v>
      </c>
      <c r="I19" s="17">
        <f aca="true" t="shared" si="1" ref="I19:I40">ROUND((F19*H19),2)</f>
        <v>0</v>
      </c>
    </row>
    <row r="20" spans="1:9" ht="36" customHeight="1">
      <c r="A20" s="29" t="s">
        <v>75</v>
      </c>
      <c r="B20" s="22" t="s">
        <v>95</v>
      </c>
      <c r="C20" s="22" t="s">
        <v>64</v>
      </c>
      <c r="D20" s="46" t="s">
        <v>94</v>
      </c>
      <c r="E20" s="15" t="s">
        <v>178</v>
      </c>
      <c r="F20" s="16">
        <f>'[1]mem. calc.'!$D$25</f>
        <v>4031.96</v>
      </c>
      <c r="G20" s="47">
        <v>12.19</v>
      </c>
      <c r="H20" s="16">
        <f t="shared" si="0"/>
        <v>15.93</v>
      </c>
      <c r="I20" s="17">
        <f t="shared" si="1"/>
        <v>64229.12</v>
      </c>
    </row>
    <row r="21" spans="1:9" ht="12.75" customHeight="1">
      <c r="A21" s="29" t="s">
        <v>76</v>
      </c>
      <c r="B21" s="22" t="s">
        <v>44</v>
      </c>
      <c r="C21" s="22" t="s">
        <v>64</v>
      </c>
      <c r="D21" s="46" t="s">
        <v>45</v>
      </c>
      <c r="E21" s="20" t="s">
        <v>177</v>
      </c>
      <c r="F21" s="16">
        <f>'[1]mem. calc.'!$D$26</f>
        <v>13439.87</v>
      </c>
      <c r="G21" s="47">
        <v>1.2</v>
      </c>
      <c r="H21" s="16">
        <f t="shared" si="0"/>
        <v>1.57</v>
      </c>
      <c r="I21" s="17">
        <f t="shared" si="1"/>
        <v>21100.6</v>
      </c>
    </row>
    <row r="22" spans="1:9" ht="12.75">
      <c r="A22" s="12"/>
      <c r="B22" s="9"/>
      <c r="C22" s="9"/>
      <c r="D22" s="21" t="s">
        <v>19</v>
      </c>
      <c r="E22" s="20"/>
      <c r="F22" s="16"/>
      <c r="G22" s="16"/>
      <c r="H22" s="16">
        <f t="shared" si="0"/>
        <v>0</v>
      </c>
      <c r="I22" s="18">
        <f>SUM(I19:I21)</f>
        <v>85329.72</v>
      </c>
    </row>
    <row r="23" spans="1:9" ht="12.75">
      <c r="A23" s="13" t="s">
        <v>77</v>
      </c>
      <c r="B23" s="6"/>
      <c r="C23" s="6"/>
      <c r="D23" s="19" t="s">
        <v>16</v>
      </c>
      <c r="E23" s="20"/>
      <c r="F23" s="16"/>
      <c r="G23" s="16"/>
      <c r="H23" s="16">
        <f t="shared" si="0"/>
        <v>0</v>
      </c>
      <c r="I23" s="17">
        <f t="shared" si="1"/>
        <v>0</v>
      </c>
    </row>
    <row r="24" spans="1:9" ht="60">
      <c r="A24" s="29" t="s">
        <v>78</v>
      </c>
      <c r="B24" s="10" t="s">
        <v>46</v>
      </c>
      <c r="C24" s="10" t="s">
        <v>64</v>
      </c>
      <c r="D24" s="46" t="s">
        <v>60</v>
      </c>
      <c r="E24" s="15" t="s">
        <v>178</v>
      </c>
      <c r="F24" s="16">
        <f>'[1]mem. calc.'!$D$29</f>
        <v>2015.98</v>
      </c>
      <c r="G24" s="47">
        <v>22.27</v>
      </c>
      <c r="H24" s="16">
        <f t="shared" si="0"/>
        <v>29.11</v>
      </c>
      <c r="I24" s="17">
        <f t="shared" si="1"/>
        <v>58685.18</v>
      </c>
    </row>
    <row r="25" spans="1:9" ht="12.75" customHeight="1">
      <c r="A25" s="29" t="s">
        <v>79</v>
      </c>
      <c r="B25" s="10" t="s">
        <v>96</v>
      </c>
      <c r="C25" s="10" t="s">
        <v>97</v>
      </c>
      <c r="D25" s="48" t="s">
        <v>47</v>
      </c>
      <c r="E25" s="15" t="s">
        <v>178</v>
      </c>
      <c r="F25" s="16">
        <f>F24</f>
        <v>2015.98</v>
      </c>
      <c r="G25" s="47">
        <v>10.2</v>
      </c>
      <c r="H25" s="16">
        <f t="shared" si="0"/>
        <v>13.33</v>
      </c>
      <c r="I25" s="17">
        <f t="shared" si="1"/>
        <v>26873.01</v>
      </c>
    </row>
    <row r="26" spans="1:9" ht="24.75" customHeight="1">
      <c r="A26" s="29" t="s">
        <v>80</v>
      </c>
      <c r="B26" s="10" t="s">
        <v>48</v>
      </c>
      <c r="C26" s="10" t="s">
        <v>64</v>
      </c>
      <c r="D26" s="14" t="s">
        <v>49</v>
      </c>
      <c r="E26" s="15" t="s">
        <v>177</v>
      </c>
      <c r="F26" s="16">
        <f>'[1]mem. calc.'!$D$31</f>
        <v>12542.53</v>
      </c>
      <c r="G26" s="16">
        <v>3.99</v>
      </c>
      <c r="H26" s="16">
        <f t="shared" si="0"/>
        <v>5.22</v>
      </c>
      <c r="I26" s="17">
        <f t="shared" si="1"/>
        <v>65472.01</v>
      </c>
    </row>
    <row r="27" spans="1:10" ht="24">
      <c r="A27" s="29" t="s">
        <v>81</v>
      </c>
      <c r="B27" s="22" t="s">
        <v>66</v>
      </c>
      <c r="C27" s="10" t="s">
        <v>64</v>
      </c>
      <c r="D27" s="14" t="s">
        <v>50</v>
      </c>
      <c r="E27" s="20" t="s">
        <v>177</v>
      </c>
      <c r="F27" s="16">
        <f>'[1]mem. calc.'!$D$32</f>
        <v>12542.53</v>
      </c>
      <c r="G27" s="16">
        <v>2.12</v>
      </c>
      <c r="H27" s="16">
        <f t="shared" si="0"/>
        <v>2.77</v>
      </c>
      <c r="I27" s="17">
        <f t="shared" si="1"/>
        <v>34742.81</v>
      </c>
      <c r="J27" s="2"/>
    </row>
    <row r="28" spans="1:10" ht="62.25" customHeight="1">
      <c r="A28" s="29" t="s">
        <v>82</v>
      </c>
      <c r="B28" s="10" t="s">
        <v>67</v>
      </c>
      <c r="C28" s="10" t="s">
        <v>64</v>
      </c>
      <c r="D28" s="14" t="s">
        <v>51</v>
      </c>
      <c r="E28" s="20" t="s">
        <v>178</v>
      </c>
      <c r="F28" s="16">
        <f>'[1]mem. calc.'!$D$34</f>
        <v>376.28</v>
      </c>
      <c r="G28" s="44">
        <v>881.79</v>
      </c>
      <c r="H28" s="16">
        <f t="shared" si="0"/>
        <v>1152.68</v>
      </c>
      <c r="I28" s="17">
        <f t="shared" si="1"/>
        <v>433730.43</v>
      </c>
      <c r="J28" s="2"/>
    </row>
    <row r="29" spans="1:10" ht="22.5">
      <c r="A29" s="29" t="s">
        <v>83</v>
      </c>
      <c r="B29" s="22">
        <v>94263</v>
      </c>
      <c r="C29" s="22" t="s">
        <v>62</v>
      </c>
      <c r="D29" s="49" t="s">
        <v>63</v>
      </c>
      <c r="E29" s="20" t="s">
        <v>158</v>
      </c>
      <c r="F29" s="16">
        <f>'[1]mem. calc.'!$D$35</f>
        <v>33.5</v>
      </c>
      <c r="G29" s="47">
        <v>33.92</v>
      </c>
      <c r="H29" s="16">
        <f t="shared" si="0"/>
        <v>44.34</v>
      </c>
      <c r="I29" s="17">
        <f t="shared" si="1"/>
        <v>1485.39</v>
      </c>
      <c r="J29" s="2"/>
    </row>
    <row r="30" spans="1:10" ht="12.75">
      <c r="A30" s="12"/>
      <c r="B30" s="7"/>
      <c r="C30" s="7"/>
      <c r="D30" s="21" t="s">
        <v>19</v>
      </c>
      <c r="E30" s="20"/>
      <c r="F30" s="16"/>
      <c r="G30" s="16"/>
      <c r="H30" s="16">
        <f t="shared" si="0"/>
        <v>0</v>
      </c>
      <c r="I30" s="18">
        <f>SUM(I23:I29)</f>
        <v>620988.83</v>
      </c>
      <c r="J30" s="2"/>
    </row>
    <row r="31" spans="1:10" ht="12.75">
      <c r="A31" s="13" t="s">
        <v>84</v>
      </c>
      <c r="B31" s="6"/>
      <c r="C31" s="6"/>
      <c r="D31" s="19" t="s">
        <v>86</v>
      </c>
      <c r="E31" s="20"/>
      <c r="F31" s="16"/>
      <c r="G31" s="16"/>
      <c r="H31" s="16">
        <f t="shared" si="0"/>
        <v>0</v>
      </c>
      <c r="I31" s="17">
        <f t="shared" si="1"/>
        <v>0</v>
      </c>
      <c r="J31" s="2"/>
    </row>
    <row r="32" spans="1:10" ht="45">
      <c r="A32" s="29" t="s">
        <v>85</v>
      </c>
      <c r="B32" s="22" t="s">
        <v>53</v>
      </c>
      <c r="C32" s="22" t="s">
        <v>64</v>
      </c>
      <c r="D32" s="49" t="s">
        <v>54</v>
      </c>
      <c r="E32" s="20" t="s">
        <v>158</v>
      </c>
      <c r="F32" s="16">
        <f>'[1]mem. calc.'!$D$46</f>
        <v>3147.44</v>
      </c>
      <c r="G32" s="47">
        <v>54.19</v>
      </c>
      <c r="H32" s="16">
        <f t="shared" si="0"/>
        <v>70.84</v>
      </c>
      <c r="I32" s="17">
        <f t="shared" si="1"/>
        <v>222964.65</v>
      </c>
      <c r="J32" s="2"/>
    </row>
    <row r="33" spans="1:10" ht="60">
      <c r="A33" s="29" t="s">
        <v>52</v>
      </c>
      <c r="B33" s="38" t="s">
        <v>55</v>
      </c>
      <c r="C33" s="38" t="s">
        <v>64</v>
      </c>
      <c r="D33" s="46" t="s">
        <v>56</v>
      </c>
      <c r="E33" s="20" t="s">
        <v>158</v>
      </c>
      <c r="F33" s="16">
        <f>'[1]mem. calc.'!$D$54</f>
        <v>1447.38</v>
      </c>
      <c r="G33" s="47">
        <v>41.15</v>
      </c>
      <c r="H33" s="16">
        <f t="shared" si="0"/>
        <v>53.79</v>
      </c>
      <c r="I33" s="17">
        <f t="shared" si="1"/>
        <v>77854.57</v>
      </c>
      <c r="J33" s="2"/>
    </row>
    <row r="34" spans="1:9" ht="12.75" customHeight="1">
      <c r="A34" s="13"/>
      <c r="B34" s="11"/>
      <c r="C34" s="11"/>
      <c r="D34" s="21" t="s">
        <v>19</v>
      </c>
      <c r="E34" s="15"/>
      <c r="F34" s="16"/>
      <c r="G34" s="16"/>
      <c r="H34" s="16">
        <f t="shared" si="0"/>
        <v>0</v>
      </c>
      <c r="I34" s="18">
        <f>SUM(I31:I33)</f>
        <v>300819.22</v>
      </c>
    </row>
    <row r="35" spans="1:9" ht="12.75" customHeight="1">
      <c r="A35" s="13" t="s">
        <v>88</v>
      </c>
      <c r="B35" s="6"/>
      <c r="C35" s="6"/>
      <c r="D35" s="19" t="s">
        <v>14</v>
      </c>
      <c r="E35" s="15"/>
      <c r="F35" s="16"/>
      <c r="G35" s="16"/>
      <c r="H35" s="16">
        <f t="shared" si="0"/>
        <v>0</v>
      </c>
      <c r="I35" s="17">
        <f t="shared" si="1"/>
        <v>0</v>
      </c>
    </row>
    <row r="36" spans="1:9" ht="36">
      <c r="A36" s="29" t="s">
        <v>89</v>
      </c>
      <c r="B36" s="8" t="s">
        <v>99</v>
      </c>
      <c r="C36" s="8" t="s">
        <v>64</v>
      </c>
      <c r="D36" s="46" t="s">
        <v>100</v>
      </c>
      <c r="E36" s="15" t="s">
        <v>179</v>
      </c>
      <c r="F36" s="16">
        <f>'[1]mem. calc.'!$D$57</f>
        <v>22175.78</v>
      </c>
      <c r="G36" s="47">
        <v>1.54</v>
      </c>
      <c r="H36" s="16">
        <f t="shared" si="0"/>
        <v>2.01</v>
      </c>
      <c r="I36" s="17">
        <f t="shared" si="1"/>
        <v>44573.32</v>
      </c>
    </row>
    <row r="37" spans="1:9" ht="48" customHeight="1">
      <c r="A37" s="29" t="s">
        <v>90</v>
      </c>
      <c r="B37" s="8" t="s">
        <v>57</v>
      </c>
      <c r="C37" s="8" t="s">
        <v>64</v>
      </c>
      <c r="D37" s="14" t="s">
        <v>101</v>
      </c>
      <c r="E37" s="15" t="s">
        <v>180</v>
      </c>
      <c r="F37" s="16">
        <f>'[1]mem. calc.'!$D$64</f>
        <v>34883.61</v>
      </c>
      <c r="G37" s="16">
        <v>0.79</v>
      </c>
      <c r="H37" s="16">
        <f t="shared" si="0"/>
        <v>1.03</v>
      </c>
      <c r="I37" s="17">
        <f t="shared" si="1"/>
        <v>35930.12</v>
      </c>
    </row>
    <row r="38" spans="1:9" ht="48" customHeight="1">
      <c r="A38" s="29" t="s">
        <v>91</v>
      </c>
      <c r="B38" s="8" t="s">
        <v>58</v>
      </c>
      <c r="C38" s="8" t="s">
        <v>64</v>
      </c>
      <c r="D38" s="14" t="s">
        <v>103</v>
      </c>
      <c r="E38" s="15" t="s">
        <v>179</v>
      </c>
      <c r="F38" s="16">
        <f>'[1]mem. calc.'!$D$71</f>
        <v>116.19</v>
      </c>
      <c r="G38" s="16">
        <v>1.96</v>
      </c>
      <c r="H38" s="16">
        <f t="shared" si="0"/>
        <v>2.56</v>
      </c>
      <c r="I38" s="17">
        <f t="shared" si="1"/>
        <v>297.45</v>
      </c>
    </row>
    <row r="39" spans="1:9" ht="47.25" customHeight="1">
      <c r="A39" s="29" t="s">
        <v>92</v>
      </c>
      <c r="B39" s="8" t="s">
        <v>61</v>
      </c>
      <c r="C39" s="8" t="s">
        <v>64</v>
      </c>
      <c r="D39" s="14" t="s">
        <v>102</v>
      </c>
      <c r="E39" s="15" t="s">
        <v>179</v>
      </c>
      <c r="F39" s="16">
        <f>'[1]mem. calc.'!$D$72</f>
        <v>80798.08</v>
      </c>
      <c r="G39" s="16">
        <v>1.27</v>
      </c>
      <c r="H39" s="16">
        <f t="shared" si="0"/>
        <v>1.66</v>
      </c>
      <c r="I39" s="17">
        <f t="shared" si="1"/>
        <v>134124.81</v>
      </c>
    </row>
    <row r="40" spans="1:9" ht="49.5" customHeight="1">
      <c r="A40" s="29" t="s">
        <v>93</v>
      </c>
      <c r="B40" s="8" t="s">
        <v>59</v>
      </c>
      <c r="C40" s="8" t="s">
        <v>64</v>
      </c>
      <c r="D40" s="14" t="s">
        <v>104</v>
      </c>
      <c r="E40" s="15" t="s">
        <v>179</v>
      </c>
      <c r="F40" s="16">
        <f>'[1]mem. calc.'!$D$74</f>
        <v>376.28</v>
      </c>
      <c r="G40" s="16">
        <v>2.22</v>
      </c>
      <c r="H40" s="16">
        <f t="shared" si="0"/>
        <v>2.9</v>
      </c>
      <c r="I40" s="17">
        <f t="shared" si="1"/>
        <v>1091.21</v>
      </c>
    </row>
    <row r="41" spans="1:9" ht="12.75">
      <c r="A41" s="12"/>
      <c r="B41" s="7"/>
      <c r="C41" s="7"/>
      <c r="D41" s="21" t="s">
        <v>19</v>
      </c>
      <c r="E41" s="15"/>
      <c r="F41" s="16"/>
      <c r="G41" s="16"/>
      <c r="H41" s="16">
        <f>ROUND((G41*1.2938),2)</f>
        <v>0</v>
      </c>
      <c r="I41" s="18">
        <f>SUM(I35:I40)</f>
        <v>216016.91</v>
      </c>
    </row>
    <row r="42" spans="1:9" ht="13.5" thickBot="1">
      <c r="A42" s="98" t="s">
        <v>87</v>
      </c>
      <c r="B42" s="99"/>
      <c r="C42" s="99"/>
      <c r="D42" s="99"/>
      <c r="E42" s="99"/>
      <c r="F42" s="99"/>
      <c r="G42" s="99"/>
      <c r="H42" s="100"/>
      <c r="I42" s="51">
        <f>I41+I34+I30+I22+I18</f>
        <v>1225799.88</v>
      </c>
    </row>
    <row r="43" spans="1:9" ht="11.25" customHeight="1">
      <c r="A43" s="50" t="s">
        <v>105</v>
      </c>
      <c r="B43" s="3"/>
      <c r="C43" s="3"/>
      <c r="D43" s="3"/>
      <c r="E43" s="3"/>
      <c r="F43" s="3"/>
      <c r="G43" s="3"/>
      <c r="H43" s="3"/>
      <c r="I43" s="3"/>
    </row>
    <row r="44" spans="1:9" ht="11.25" customHeight="1">
      <c r="A44" s="50"/>
      <c r="B44" s="3"/>
      <c r="C44" s="3"/>
      <c r="D44" s="3"/>
      <c r="E44" s="3"/>
      <c r="F44" s="3"/>
      <c r="G44" s="3"/>
      <c r="H44" s="3"/>
      <c r="I44" s="3"/>
    </row>
    <row r="45" spans="1:9" ht="11.25" customHeight="1">
      <c r="A45" s="50"/>
      <c r="B45" s="3"/>
      <c r="C45" s="3"/>
      <c r="D45" s="3"/>
      <c r="E45" s="3"/>
      <c r="F45" s="3"/>
      <c r="G45" s="3"/>
      <c r="H45" s="3"/>
      <c r="I45" s="3"/>
    </row>
    <row r="46" spans="1:9" ht="11.25" customHeight="1">
      <c r="A46" s="50"/>
      <c r="B46" s="3"/>
      <c r="C46" s="3"/>
      <c r="D46" s="3"/>
      <c r="E46" s="3"/>
      <c r="F46" s="3"/>
      <c r="G46" s="3"/>
      <c r="H46" s="3"/>
      <c r="I46" s="3"/>
    </row>
    <row r="47" spans="1:9" ht="12.75">
      <c r="A47" s="4"/>
      <c r="B47" s="39"/>
      <c r="C47" s="39"/>
      <c r="D47" s="41" t="s">
        <v>20</v>
      </c>
      <c r="E47" s="39"/>
      <c r="F47" s="101" t="s">
        <v>38</v>
      </c>
      <c r="G47" s="101"/>
      <c r="H47" s="101"/>
      <c r="I47" s="39"/>
    </row>
    <row r="48" spans="1:9" ht="13.5" thickBot="1">
      <c r="A48" s="5"/>
      <c r="B48" s="42"/>
      <c r="C48" s="42"/>
      <c r="D48" s="41" t="s">
        <v>22</v>
      </c>
      <c r="E48" s="42"/>
      <c r="F48" s="101" t="s">
        <v>39</v>
      </c>
      <c r="G48" s="101"/>
      <c r="H48" s="101"/>
      <c r="I48" s="42"/>
    </row>
    <row r="49" spans="1:9" ht="19.5" customHeight="1" thickBot="1">
      <c r="A49" s="82" t="s">
        <v>21</v>
      </c>
      <c r="B49" s="83"/>
      <c r="C49" s="83"/>
      <c r="D49" s="83"/>
      <c r="E49" s="83"/>
      <c r="F49" s="83"/>
      <c r="G49" s="83"/>
      <c r="H49" s="83"/>
      <c r="I49" s="84"/>
    </row>
    <row r="50" spans="1:9" ht="16.5" customHeight="1">
      <c r="A50" s="88" t="s">
        <v>40</v>
      </c>
      <c r="B50" s="89"/>
      <c r="C50" s="89"/>
      <c r="D50" s="89"/>
      <c r="E50" s="89"/>
      <c r="F50" s="94" t="s">
        <v>23</v>
      </c>
      <c r="G50" s="95"/>
      <c r="H50" s="90">
        <v>45114</v>
      </c>
      <c r="I50" s="91"/>
    </row>
    <row r="51" spans="1:9" ht="25.5" customHeight="1" thickBot="1">
      <c r="A51" s="80" t="s">
        <v>68</v>
      </c>
      <c r="B51" s="81"/>
      <c r="C51" s="81"/>
      <c r="D51" s="81"/>
      <c r="E51" s="81"/>
      <c r="F51" s="96"/>
      <c r="G51" s="97"/>
      <c r="H51" s="92" t="s">
        <v>169</v>
      </c>
      <c r="I51" s="93"/>
    </row>
    <row r="52" spans="1:9" ht="17.25" customHeight="1">
      <c r="A52" s="80" t="s">
        <v>69</v>
      </c>
      <c r="B52" s="81"/>
      <c r="C52" s="81"/>
      <c r="D52" s="81"/>
      <c r="E52" s="81"/>
      <c r="F52" s="105" t="s">
        <v>9</v>
      </c>
      <c r="G52" s="106"/>
      <c r="H52" s="106"/>
      <c r="I52" s="107"/>
    </row>
    <row r="53" spans="1:9" ht="24" customHeight="1">
      <c r="A53" s="80" t="s">
        <v>70</v>
      </c>
      <c r="B53" s="81"/>
      <c r="C53" s="81"/>
      <c r="D53" s="81"/>
      <c r="E53" s="81"/>
      <c r="F53" s="104" t="s">
        <v>6</v>
      </c>
      <c r="G53" s="102" t="s">
        <v>4</v>
      </c>
      <c r="H53" s="31" t="s">
        <v>15</v>
      </c>
      <c r="I53" s="32" t="s">
        <v>5</v>
      </c>
    </row>
    <row r="54" spans="1:9" ht="19.5" customHeight="1" thickBot="1">
      <c r="A54" s="86" t="s">
        <v>24</v>
      </c>
      <c r="B54" s="87"/>
      <c r="C54" s="87"/>
      <c r="D54" s="87"/>
      <c r="E54" s="87"/>
      <c r="F54" s="96"/>
      <c r="G54" s="103"/>
      <c r="H54" s="33" t="s">
        <v>7</v>
      </c>
      <c r="I54" s="34">
        <v>0.3072</v>
      </c>
    </row>
    <row r="55" spans="1:9" ht="36" customHeight="1" thickBot="1">
      <c r="A55" s="30" t="s">
        <v>0</v>
      </c>
      <c r="B55" s="35" t="s">
        <v>3</v>
      </c>
      <c r="C55" s="35"/>
      <c r="D55" s="35" t="s">
        <v>1</v>
      </c>
      <c r="E55" s="35" t="s">
        <v>2</v>
      </c>
      <c r="F55" s="35" t="s">
        <v>18</v>
      </c>
      <c r="G55" s="36" t="s">
        <v>10</v>
      </c>
      <c r="H55" s="36" t="s">
        <v>11</v>
      </c>
      <c r="I55" s="37" t="s">
        <v>8</v>
      </c>
    </row>
    <row r="56" spans="1:9" ht="12.75" customHeight="1">
      <c r="A56" s="69" t="s">
        <v>71</v>
      </c>
      <c r="B56" s="114" t="s">
        <v>72</v>
      </c>
      <c r="C56" s="114"/>
      <c r="D56" s="114"/>
      <c r="E56" s="70"/>
      <c r="F56" s="70"/>
      <c r="G56" s="70"/>
      <c r="H56" s="70"/>
      <c r="I56" s="71"/>
    </row>
    <row r="57" spans="1:9" ht="12.75" customHeight="1">
      <c r="A57" s="75" t="s">
        <v>30</v>
      </c>
      <c r="B57" s="115" t="s">
        <v>122</v>
      </c>
      <c r="C57" s="115"/>
      <c r="D57" s="115"/>
      <c r="E57" s="45"/>
      <c r="F57" s="45"/>
      <c r="G57" s="45"/>
      <c r="H57" s="45"/>
      <c r="I57" s="74"/>
    </row>
    <row r="58" spans="1:9" ht="12.75" customHeight="1">
      <c r="A58" s="54"/>
      <c r="B58" s="55"/>
      <c r="C58" s="55"/>
      <c r="D58" s="56"/>
      <c r="E58" s="25"/>
      <c r="F58" s="26"/>
      <c r="G58" s="26"/>
      <c r="H58" s="26"/>
      <c r="I58" s="57"/>
    </row>
    <row r="59" spans="1:9" ht="12.75" customHeight="1">
      <c r="A59" s="28" t="s">
        <v>31</v>
      </c>
      <c r="B59" s="23"/>
      <c r="C59" s="23"/>
      <c r="D59" s="24" t="s">
        <v>12</v>
      </c>
      <c r="E59" s="25"/>
      <c r="F59" s="26"/>
      <c r="G59" s="26"/>
      <c r="H59" s="26">
        <f>G59*1.3</f>
        <v>0</v>
      </c>
      <c r="I59" s="27">
        <f>F59*H59</f>
        <v>0</v>
      </c>
    </row>
    <row r="60" spans="1:9" ht="12.75" customHeight="1">
      <c r="A60" s="29" t="s">
        <v>106</v>
      </c>
      <c r="B60" s="8" t="s">
        <v>65</v>
      </c>
      <c r="C60" s="8" t="s">
        <v>62</v>
      </c>
      <c r="D60" s="46" t="s">
        <v>43</v>
      </c>
      <c r="E60" s="15" t="s">
        <v>158</v>
      </c>
      <c r="F60" s="16">
        <f>'[1]mem. calc.'!$D$96</f>
        <v>1017.6</v>
      </c>
      <c r="G60" s="47">
        <v>0.59</v>
      </c>
      <c r="H60" s="16">
        <f aca="true" t="shared" si="2" ref="H60:H82">ROUND((G60*1.3072),2)</f>
        <v>0.77</v>
      </c>
      <c r="I60" s="17">
        <f>ROUND((F60*H60),2)</f>
        <v>783.55</v>
      </c>
    </row>
    <row r="61" spans="1:9" ht="12.75" customHeight="1">
      <c r="A61" s="12"/>
      <c r="B61" s="8"/>
      <c r="C61" s="8"/>
      <c r="D61" s="21" t="s">
        <v>19</v>
      </c>
      <c r="E61" s="15"/>
      <c r="F61" s="16"/>
      <c r="G61" s="16"/>
      <c r="H61" s="16">
        <f t="shared" si="2"/>
        <v>0</v>
      </c>
      <c r="I61" s="18">
        <f>SUM(I59:I60)</f>
        <v>783.55</v>
      </c>
    </row>
    <row r="62" spans="1:9" ht="12.75" customHeight="1">
      <c r="A62" s="13" t="s">
        <v>32</v>
      </c>
      <c r="B62" s="6"/>
      <c r="C62" s="6"/>
      <c r="D62" s="19" t="s">
        <v>13</v>
      </c>
      <c r="E62" s="20"/>
      <c r="F62" s="16"/>
      <c r="G62" s="16"/>
      <c r="H62" s="16">
        <f t="shared" si="2"/>
        <v>0</v>
      </c>
      <c r="I62" s="17">
        <f>ROUND((F62*H62),2)</f>
        <v>0</v>
      </c>
    </row>
    <row r="63" spans="1:9" ht="36" customHeight="1">
      <c r="A63" s="29" t="s">
        <v>107</v>
      </c>
      <c r="B63" s="22" t="s">
        <v>95</v>
      </c>
      <c r="C63" s="22" t="s">
        <v>64</v>
      </c>
      <c r="D63" s="46" t="s">
        <v>94</v>
      </c>
      <c r="E63" s="15" t="s">
        <v>178</v>
      </c>
      <c r="F63" s="16">
        <f>'[1]mem. calc.'!$D$100</f>
        <v>767.68</v>
      </c>
      <c r="G63" s="47">
        <v>12.19</v>
      </c>
      <c r="H63" s="16">
        <f t="shared" si="2"/>
        <v>15.93</v>
      </c>
      <c r="I63" s="17">
        <f>ROUND((F63*H63),2)</f>
        <v>12229.14</v>
      </c>
    </row>
    <row r="64" spans="1:9" ht="12.75" customHeight="1">
      <c r="A64" s="29" t="s">
        <v>108</v>
      </c>
      <c r="B64" s="22" t="s">
        <v>44</v>
      </c>
      <c r="C64" s="22" t="s">
        <v>64</v>
      </c>
      <c r="D64" s="46" t="s">
        <v>45</v>
      </c>
      <c r="E64" s="20" t="s">
        <v>177</v>
      </c>
      <c r="F64" s="16">
        <f>'[1]mem. calc.'!$D$101</f>
        <v>3838.4</v>
      </c>
      <c r="G64" s="47">
        <v>1.2</v>
      </c>
      <c r="H64" s="16">
        <f>ROUND((G64*1.3072),2)</f>
        <v>1.57</v>
      </c>
      <c r="I64" s="17">
        <f>ROUND((F64*H64),2)</f>
        <v>6026.29</v>
      </c>
    </row>
    <row r="65" spans="1:9" ht="12.75">
      <c r="A65" s="12"/>
      <c r="B65" s="9"/>
      <c r="C65" s="9"/>
      <c r="D65" s="21" t="s">
        <v>19</v>
      </c>
      <c r="E65" s="20"/>
      <c r="F65" s="16"/>
      <c r="G65" s="16"/>
      <c r="H65" s="16">
        <f t="shared" si="2"/>
        <v>0</v>
      </c>
      <c r="I65" s="18">
        <f>SUM(I62:I64)</f>
        <v>18255.43</v>
      </c>
    </row>
    <row r="66" spans="1:9" ht="12.75">
      <c r="A66" s="13" t="s">
        <v>33</v>
      </c>
      <c r="B66" s="6"/>
      <c r="C66" s="6"/>
      <c r="D66" s="19" t="s">
        <v>16</v>
      </c>
      <c r="E66" s="20"/>
      <c r="F66" s="16"/>
      <c r="G66" s="16"/>
      <c r="H66" s="16">
        <f t="shared" si="2"/>
        <v>0</v>
      </c>
      <c r="I66" s="17">
        <f aca="true" t="shared" si="3" ref="I66:I71">ROUND((F66*H66),2)</f>
        <v>0</v>
      </c>
    </row>
    <row r="67" spans="1:9" ht="60">
      <c r="A67" s="29" t="s">
        <v>109</v>
      </c>
      <c r="B67" s="10" t="s">
        <v>46</v>
      </c>
      <c r="C67" s="10" t="s">
        <v>64</v>
      </c>
      <c r="D67" s="46" t="s">
        <v>60</v>
      </c>
      <c r="E67" s="15" t="s">
        <v>178</v>
      </c>
      <c r="F67" s="16">
        <f>'[1]mem. calc.'!$D$104</f>
        <v>575.76</v>
      </c>
      <c r="G67" s="47">
        <v>22.27</v>
      </c>
      <c r="H67" s="16">
        <f t="shared" si="2"/>
        <v>29.11</v>
      </c>
      <c r="I67" s="17">
        <f t="shared" si="3"/>
        <v>16760.37</v>
      </c>
    </row>
    <row r="68" spans="1:9" ht="12.75" customHeight="1">
      <c r="A68" s="29" t="s">
        <v>110</v>
      </c>
      <c r="B68" s="10" t="s">
        <v>96</v>
      </c>
      <c r="C68" s="10" t="s">
        <v>97</v>
      </c>
      <c r="D68" s="48" t="s">
        <v>47</v>
      </c>
      <c r="E68" s="15" t="s">
        <v>178</v>
      </c>
      <c r="F68" s="16">
        <f>F67</f>
        <v>575.76</v>
      </c>
      <c r="G68" s="47">
        <v>10.2</v>
      </c>
      <c r="H68" s="16">
        <f>ROUND((G68*1.3072),2)</f>
        <v>13.33</v>
      </c>
      <c r="I68" s="17">
        <f t="shared" si="3"/>
        <v>7674.88</v>
      </c>
    </row>
    <row r="69" spans="1:9" ht="27.75" customHeight="1">
      <c r="A69" s="29" t="s">
        <v>111</v>
      </c>
      <c r="B69" s="10" t="s">
        <v>48</v>
      </c>
      <c r="C69" s="10" t="s">
        <v>64</v>
      </c>
      <c r="D69" s="14" t="s">
        <v>49</v>
      </c>
      <c r="E69" s="15" t="s">
        <v>177</v>
      </c>
      <c r="F69" s="16">
        <f>'[1]mem. calc.'!$D$106</f>
        <v>3584</v>
      </c>
      <c r="G69" s="16">
        <v>3.99</v>
      </c>
      <c r="H69" s="16">
        <f>ROUND((G69*1.3072),2)</f>
        <v>5.22</v>
      </c>
      <c r="I69" s="17">
        <f t="shared" si="3"/>
        <v>18708.48</v>
      </c>
    </row>
    <row r="70" spans="1:10" ht="24">
      <c r="A70" s="29" t="s">
        <v>112</v>
      </c>
      <c r="B70" s="22" t="s">
        <v>66</v>
      </c>
      <c r="C70" s="10" t="s">
        <v>64</v>
      </c>
      <c r="D70" s="14" t="s">
        <v>50</v>
      </c>
      <c r="E70" s="20" t="s">
        <v>177</v>
      </c>
      <c r="F70" s="16">
        <f>'[1]mem. calc.'!$D$107</f>
        <v>3584</v>
      </c>
      <c r="G70" s="16">
        <v>2.12</v>
      </c>
      <c r="H70" s="16">
        <f>ROUND((G70*1.3072),2)</f>
        <v>2.77</v>
      </c>
      <c r="I70" s="17">
        <f t="shared" si="3"/>
        <v>9927.68</v>
      </c>
      <c r="J70" s="2"/>
    </row>
    <row r="71" spans="1:10" ht="60">
      <c r="A71" s="29" t="s">
        <v>113</v>
      </c>
      <c r="B71" s="10" t="s">
        <v>67</v>
      </c>
      <c r="C71" s="10" t="s">
        <v>64</v>
      </c>
      <c r="D71" s="14" t="s">
        <v>51</v>
      </c>
      <c r="E71" s="20" t="s">
        <v>178</v>
      </c>
      <c r="F71" s="16">
        <f>'[1]mem. calc.'!$D$109</f>
        <v>107.52</v>
      </c>
      <c r="G71" s="44">
        <v>881.79</v>
      </c>
      <c r="H71" s="16">
        <f>ROUND((G71*1.3072),2)</f>
        <v>1152.68</v>
      </c>
      <c r="I71" s="17">
        <f t="shared" si="3"/>
        <v>123936.15</v>
      </c>
      <c r="J71" s="2"/>
    </row>
    <row r="72" spans="1:10" ht="12.75">
      <c r="A72" s="12"/>
      <c r="B72" s="7"/>
      <c r="C72" s="7"/>
      <c r="D72" s="21" t="s">
        <v>19</v>
      </c>
      <c r="E72" s="20"/>
      <c r="F72" s="16"/>
      <c r="G72" s="16"/>
      <c r="H72" s="16">
        <f t="shared" si="2"/>
        <v>0</v>
      </c>
      <c r="I72" s="18">
        <f>SUM(I66:I71)</f>
        <v>177007.56</v>
      </c>
      <c r="J72" s="2"/>
    </row>
    <row r="73" spans="1:10" ht="12.75">
      <c r="A73" s="13" t="s">
        <v>36</v>
      </c>
      <c r="B73" s="6"/>
      <c r="C73" s="6"/>
      <c r="D73" s="19" t="s">
        <v>86</v>
      </c>
      <c r="E73" s="20"/>
      <c r="F73" s="16"/>
      <c r="G73" s="16"/>
      <c r="H73" s="16">
        <f t="shared" si="2"/>
        <v>0</v>
      </c>
      <c r="I73" s="17">
        <f>ROUND((F73*H73),2)</f>
        <v>0</v>
      </c>
      <c r="J73" s="2"/>
    </row>
    <row r="74" spans="1:10" ht="45">
      <c r="A74" s="29" t="s">
        <v>114</v>
      </c>
      <c r="B74" s="22" t="s">
        <v>53</v>
      </c>
      <c r="C74" s="22" t="s">
        <v>64</v>
      </c>
      <c r="D74" s="49" t="s">
        <v>54</v>
      </c>
      <c r="E74" s="20" t="s">
        <v>158</v>
      </c>
      <c r="F74" s="16">
        <f>'[1]mem. calc.'!$D$121</f>
        <v>1009.2</v>
      </c>
      <c r="G74" s="47">
        <v>54.19</v>
      </c>
      <c r="H74" s="16">
        <f t="shared" si="2"/>
        <v>70.84</v>
      </c>
      <c r="I74" s="17">
        <f>ROUND((F74*H74),2)</f>
        <v>71491.73</v>
      </c>
      <c r="J74" s="2"/>
    </row>
    <row r="75" spans="1:10" ht="60">
      <c r="A75" s="29" t="s">
        <v>115</v>
      </c>
      <c r="B75" s="38" t="s">
        <v>55</v>
      </c>
      <c r="C75" s="38" t="s">
        <v>64</v>
      </c>
      <c r="D75" s="46" t="s">
        <v>56</v>
      </c>
      <c r="E75" s="20" t="s">
        <v>158</v>
      </c>
      <c r="F75" s="16">
        <f>'[1]mem. calc.'!$D$129</f>
        <v>481.6</v>
      </c>
      <c r="G75" s="47">
        <v>41.15</v>
      </c>
      <c r="H75" s="16">
        <f>ROUND((G75*1.3072),2)</f>
        <v>53.79</v>
      </c>
      <c r="I75" s="17">
        <f>ROUND((F75*H75),2)</f>
        <v>25905.26</v>
      </c>
      <c r="J75" s="2"/>
    </row>
    <row r="76" spans="1:9" ht="12.75" customHeight="1">
      <c r="A76" s="13"/>
      <c r="B76" s="11"/>
      <c r="C76" s="11"/>
      <c r="D76" s="21" t="s">
        <v>19</v>
      </c>
      <c r="E76" s="15"/>
      <c r="F76" s="16"/>
      <c r="G76" s="16"/>
      <c r="H76" s="16">
        <f t="shared" si="2"/>
        <v>0</v>
      </c>
      <c r="I76" s="18">
        <f>SUM(I73:I75)</f>
        <v>97396.98999999999</v>
      </c>
    </row>
    <row r="77" spans="1:9" ht="12.75" customHeight="1">
      <c r="A77" s="13" t="s">
        <v>37</v>
      </c>
      <c r="B77" s="6"/>
      <c r="C77" s="6"/>
      <c r="D77" s="19" t="s">
        <v>14</v>
      </c>
      <c r="E77" s="15"/>
      <c r="F77" s="16"/>
      <c r="G77" s="16"/>
      <c r="H77" s="16">
        <f t="shared" si="2"/>
        <v>0</v>
      </c>
      <c r="I77" s="17">
        <f aca="true" t="shared" si="4" ref="I77:I82">ROUND((F77*H77),2)</f>
        <v>0</v>
      </c>
    </row>
    <row r="78" spans="1:9" ht="36">
      <c r="A78" s="29" t="s">
        <v>116</v>
      </c>
      <c r="B78" s="8" t="s">
        <v>99</v>
      </c>
      <c r="C78" s="8" t="s">
        <v>64</v>
      </c>
      <c r="D78" s="46" t="s">
        <v>100</v>
      </c>
      <c r="E78" s="15" t="s">
        <v>179</v>
      </c>
      <c r="F78" s="16">
        <f>'[1]mem. calc.'!$D$132</f>
        <v>6333.36</v>
      </c>
      <c r="G78" s="47">
        <v>1.54</v>
      </c>
      <c r="H78" s="16">
        <f t="shared" si="2"/>
        <v>2.01</v>
      </c>
      <c r="I78" s="17">
        <f t="shared" si="4"/>
        <v>12730.05</v>
      </c>
    </row>
    <row r="79" spans="1:9" ht="49.5" customHeight="1">
      <c r="A79" s="29" t="s">
        <v>117</v>
      </c>
      <c r="B79" s="8" t="s">
        <v>57</v>
      </c>
      <c r="C79" s="8" t="s">
        <v>64</v>
      </c>
      <c r="D79" s="14" t="s">
        <v>101</v>
      </c>
      <c r="E79" s="15" t="s">
        <v>180</v>
      </c>
      <c r="F79" s="16">
        <f>'[1]mem. calc.'!$D$139</f>
        <v>9967.33</v>
      </c>
      <c r="G79" s="16">
        <v>0.79</v>
      </c>
      <c r="H79" s="16">
        <f t="shared" si="2"/>
        <v>1.03</v>
      </c>
      <c r="I79" s="17">
        <f t="shared" si="4"/>
        <v>10266.35</v>
      </c>
    </row>
    <row r="80" spans="1:9" ht="51" customHeight="1">
      <c r="A80" s="29" t="s">
        <v>118</v>
      </c>
      <c r="B80" s="8" t="s">
        <v>58</v>
      </c>
      <c r="C80" s="8" t="s">
        <v>64</v>
      </c>
      <c r="D80" s="14" t="s">
        <v>103</v>
      </c>
      <c r="E80" s="15" t="s">
        <v>179</v>
      </c>
      <c r="F80" s="16">
        <f>'[1]mem. calc.'!$D$146</f>
        <v>33.2</v>
      </c>
      <c r="G80" s="16">
        <v>1.96</v>
      </c>
      <c r="H80" s="16">
        <f t="shared" si="2"/>
        <v>2.56</v>
      </c>
      <c r="I80" s="17">
        <f t="shared" si="4"/>
        <v>84.99</v>
      </c>
    </row>
    <row r="81" spans="1:9" ht="50.25" customHeight="1">
      <c r="A81" s="29" t="s">
        <v>119</v>
      </c>
      <c r="B81" s="8" t="s">
        <v>61</v>
      </c>
      <c r="C81" s="8" t="s">
        <v>64</v>
      </c>
      <c r="D81" s="14" t="s">
        <v>102</v>
      </c>
      <c r="E81" s="15" t="s">
        <v>179</v>
      </c>
      <c r="F81" s="16">
        <f>'[1]mem. calc.'!$D$147</f>
        <v>23088.32</v>
      </c>
      <c r="G81" s="16">
        <v>1.27</v>
      </c>
      <c r="H81" s="16">
        <f t="shared" si="2"/>
        <v>1.66</v>
      </c>
      <c r="I81" s="17">
        <f t="shared" si="4"/>
        <v>38326.61</v>
      </c>
    </row>
    <row r="82" spans="1:9" ht="50.25" customHeight="1">
      <c r="A82" s="29" t="s">
        <v>120</v>
      </c>
      <c r="B82" s="8" t="s">
        <v>59</v>
      </c>
      <c r="C82" s="8" t="s">
        <v>64</v>
      </c>
      <c r="D82" s="14" t="s">
        <v>104</v>
      </c>
      <c r="E82" s="15" t="s">
        <v>179</v>
      </c>
      <c r="F82" s="16">
        <f>'[1]mem. calc.'!$D$149</f>
        <v>107.52</v>
      </c>
      <c r="G82" s="16">
        <v>2.22</v>
      </c>
      <c r="H82" s="16">
        <f t="shared" si="2"/>
        <v>2.9</v>
      </c>
      <c r="I82" s="17">
        <f t="shared" si="4"/>
        <v>311.81</v>
      </c>
    </row>
    <row r="83" spans="1:9" ht="12.75">
      <c r="A83" s="12"/>
      <c r="B83" s="7"/>
      <c r="C83" s="7"/>
      <c r="D83" s="21" t="s">
        <v>19</v>
      </c>
      <c r="E83" s="15"/>
      <c r="F83" s="16"/>
      <c r="G83" s="16"/>
      <c r="H83" s="16">
        <f>ROUND((G83*1.2938),2)</f>
        <v>0</v>
      </c>
      <c r="I83" s="18">
        <f>SUM(I77:I82)</f>
        <v>61719.81</v>
      </c>
    </row>
    <row r="84" spans="1:9" ht="13.5" thickBot="1">
      <c r="A84" s="98" t="s">
        <v>172</v>
      </c>
      <c r="B84" s="99"/>
      <c r="C84" s="99"/>
      <c r="D84" s="99"/>
      <c r="E84" s="99"/>
      <c r="F84" s="99"/>
      <c r="G84" s="99"/>
      <c r="H84" s="100"/>
      <c r="I84" s="51">
        <f>I83+I76+I72+I65+I61</f>
        <v>355163.33999999997</v>
      </c>
    </row>
    <row r="85" spans="1:9" ht="11.25" customHeight="1">
      <c r="A85" s="50" t="s">
        <v>105</v>
      </c>
      <c r="B85" s="3"/>
      <c r="C85" s="3"/>
      <c r="D85" s="3"/>
      <c r="E85" s="3"/>
      <c r="F85" s="3"/>
      <c r="G85" s="3"/>
      <c r="H85" s="3"/>
      <c r="I85" s="3"/>
    </row>
    <row r="86" spans="1:9" ht="11.25" customHeight="1">
      <c r="A86" s="50"/>
      <c r="B86" s="3"/>
      <c r="C86" s="3"/>
      <c r="D86" s="3"/>
      <c r="E86" s="3"/>
      <c r="F86" s="3"/>
      <c r="G86" s="3"/>
      <c r="H86" s="3"/>
      <c r="I86" s="3"/>
    </row>
    <row r="87" spans="1:9" ht="11.25" customHeight="1">
      <c r="A87" s="50"/>
      <c r="B87" s="3"/>
      <c r="C87" s="3"/>
      <c r="D87" s="3"/>
      <c r="E87" s="3"/>
      <c r="F87" s="3"/>
      <c r="G87" s="3"/>
      <c r="H87" s="3"/>
      <c r="I87" s="3"/>
    </row>
    <row r="88" spans="1:9" ht="11.25" customHeight="1">
      <c r="A88" s="50"/>
      <c r="B88" s="3"/>
      <c r="C88" s="3"/>
      <c r="D88" s="3"/>
      <c r="E88" s="3"/>
      <c r="F88" s="3"/>
      <c r="G88" s="3"/>
      <c r="H88" s="3"/>
      <c r="I88" s="3"/>
    </row>
    <row r="89" spans="1:9" ht="11.25" customHeight="1">
      <c r="A89" s="50"/>
      <c r="B89" s="3"/>
      <c r="C89" s="3"/>
      <c r="D89" s="3"/>
      <c r="E89" s="3"/>
      <c r="F89" s="3"/>
      <c r="G89" s="3"/>
      <c r="H89" s="3"/>
      <c r="I89" s="3"/>
    </row>
    <row r="90" spans="1:9" ht="11.25" customHeight="1">
      <c r="A90" s="50"/>
      <c r="B90" s="3"/>
      <c r="C90" s="3"/>
      <c r="D90" s="3"/>
      <c r="E90" s="3"/>
      <c r="F90" s="3"/>
      <c r="G90" s="3"/>
      <c r="H90" s="3"/>
      <c r="I90" s="3"/>
    </row>
    <row r="91" spans="1:9" ht="11.25" customHeight="1">
      <c r="A91" s="50"/>
      <c r="B91" s="3"/>
      <c r="C91" s="3"/>
      <c r="D91" s="3"/>
      <c r="E91" s="3"/>
      <c r="F91" s="3"/>
      <c r="G91" s="3"/>
      <c r="H91" s="3"/>
      <c r="I91" s="3"/>
    </row>
    <row r="92" spans="1:9" ht="12.75">
      <c r="A92" s="4"/>
      <c r="B92" s="39"/>
      <c r="C92" s="39"/>
      <c r="D92" s="41" t="s">
        <v>20</v>
      </c>
      <c r="E92" s="39"/>
      <c r="F92" s="101" t="s">
        <v>38</v>
      </c>
      <c r="G92" s="101"/>
      <c r="H92" s="101"/>
      <c r="I92" s="39"/>
    </row>
    <row r="93" spans="1:9" ht="12.75">
      <c r="A93" s="5"/>
      <c r="B93" s="42"/>
      <c r="C93" s="42"/>
      <c r="D93" s="41" t="s">
        <v>22</v>
      </c>
      <c r="E93" s="42"/>
      <c r="F93" s="101" t="s">
        <v>39</v>
      </c>
      <c r="G93" s="101"/>
      <c r="H93" s="101"/>
      <c r="I93" s="42"/>
    </row>
    <row r="94" spans="1:9" ht="12.75">
      <c r="A94" s="5"/>
      <c r="B94" s="42"/>
      <c r="C94" s="42"/>
      <c r="D94" s="41"/>
      <c r="E94" s="42"/>
      <c r="F94" s="41"/>
      <c r="G94" s="41"/>
      <c r="H94" s="41"/>
      <c r="I94" s="42"/>
    </row>
    <row r="95" spans="1:9" ht="13.5" thickBot="1">
      <c r="A95" s="5"/>
      <c r="B95" s="42"/>
      <c r="C95" s="42"/>
      <c r="D95" s="41"/>
      <c r="E95" s="42"/>
      <c r="F95" s="41"/>
      <c r="G95" s="41"/>
      <c r="H95" s="41"/>
      <c r="I95" s="42"/>
    </row>
    <row r="96" spans="1:9" ht="19.5" customHeight="1" thickBot="1">
      <c r="A96" s="82" t="s">
        <v>21</v>
      </c>
      <c r="B96" s="83"/>
      <c r="C96" s="83"/>
      <c r="D96" s="83"/>
      <c r="E96" s="83"/>
      <c r="F96" s="83"/>
      <c r="G96" s="83"/>
      <c r="H96" s="83"/>
      <c r="I96" s="84"/>
    </row>
    <row r="97" spans="1:9" ht="16.5" customHeight="1">
      <c r="A97" s="88" t="s">
        <v>40</v>
      </c>
      <c r="B97" s="89"/>
      <c r="C97" s="89"/>
      <c r="D97" s="89"/>
      <c r="E97" s="89"/>
      <c r="F97" s="94" t="s">
        <v>23</v>
      </c>
      <c r="G97" s="95"/>
      <c r="H97" s="90">
        <v>45114</v>
      </c>
      <c r="I97" s="91"/>
    </row>
    <row r="98" spans="1:9" ht="25.5" customHeight="1" thickBot="1">
      <c r="A98" s="80" t="s">
        <v>68</v>
      </c>
      <c r="B98" s="81"/>
      <c r="C98" s="81"/>
      <c r="D98" s="81"/>
      <c r="E98" s="81"/>
      <c r="F98" s="96"/>
      <c r="G98" s="97"/>
      <c r="H98" s="92" t="s">
        <v>170</v>
      </c>
      <c r="I98" s="93"/>
    </row>
    <row r="99" spans="1:9" ht="17.25" customHeight="1">
      <c r="A99" s="80" t="s">
        <v>69</v>
      </c>
      <c r="B99" s="81"/>
      <c r="C99" s="81"/>
      <c r="D99" s="81"/>
      <c r="E99" s="81"/>
      <c r="F99" s="105" t="s">
        <v>9</v>
      </c>
      <c r="G99" s="106"/>
      <c r="H99" s="106"/>
      <c r="I99" s="107"/>
    </row>
    <row r="100" spans="1:9" ht="24" customHeight="1">
      <c r="A100" s="80" t="s">
        <v>70</v>
      </c>
      <c r="B100" s="81"/>
      <c r="C100" s="81"/>
      <c r="D100" s="81"/>
      <c r="E100" s="81"/>
      <c r="F100" s="104" t="s">
        <v>6</v>
      </c>
      <c r="G100" s="102" t="s">
        <v>4</v>
      </c>
      <c r="H100" s="31" t="s">
        <v>15</v>
      </c>
      <c r="I100" s="32" t="s">
        <v>5</v>
      </c>
    </row>
    <row r="101" spans="1:9" ht="19.5" customHeight="1" thickBot="1">
      <c r="A101" s="86" t="s">
        <v>24</v>
      </c>
      <c r="B101" s="87"/>
      <c r="C101" s="87"/>
      <c r="D101" s="87"/>
      <c r="E101" s="87"/>
      <c r="F101" s="96"/>
      <c r="G101" s="103"/>
      <c r="H101" s="33" t="s">
        <v>7</v>
      </c>
      <c r="I101" s="34">
        <v>0.3072</v>
      </c>
    </row>
    <row r="102" spans="1:9" ht="36" customHeight="1" thickBot="1">
      <c r="A102" s="30" t="s">
        <v>0</v>
      </c>
      <c r="B102" s="35" t="s">
        <v>3</v>
      </c>
      <c r="C102" s="35"/>
      <c r="D102" s="35" t="s">
        <v>1</v>
      </c>
      <c r="E102" s="35" t="s">
        <v>2</v>
      </c>
      <c r="F102" s="35" t="s">
        <v>18</v>
      </c>
      <c r="G102" s="36" t="s">
        <v>10</v>
      </c>
      <c r="H102" s="36" t="s">
        <v>11</v>
      </c>
      <c r="I102" s="37" t="s">
        <v>8</v>
      </c>
    </row>
    <row r="103" spans="1:9" ht="12.75" customHeight="1">
      <c r="A103" s="69" t="s">
        <v>71</v>
      </c>
      <c r="B103" s="108" t="s">
        <v>72</v>
      </c>
      <c r="C103" s="109"/>
      <c r="D103" s="110"/>
      <c r="E103" s="70"/>
      <c r="F103" s="70"/>
      <c r="G103" s="70"/>
      <c r="H103" s="70"/>
      <c r="I103" s="71"/>
    </row>
    <row r="104" spans="1:9" ht="12.75" customHeight="1">
      <c r="A104" s="75" t="s">
        <v>34</v>
      </c>
      <c r="B104" s="111" t="s">
        <v>121</v>
      </c>
      <c r="C104" s="112"/>
      <c r="D104" s="113"/>
      <c r="E104" s="45"/>
      <c r="F104" s="45"/>
      <c r="G104" s="45"/>
      <c r="H104" s="45"/>
      <c r="I104" s="74"/>
    </row>
    <row r="105" spans="1:9" ht="12.75" customHeight="1">
      <c r="A105" s="54"/>
      <c r="B105" s="55"/>
      <c r="C105" s="55"/>
      <c r="D105" s="56"/>
      <c r="E105" s="25"/>
      <c r="F105" s="26"/>
      <c r="G105" s="26"/>
      <c r="H105" s="26"/>
      <c r="I105" s="57"/>
    </row>
    <row r="106" spans="1:9" ht="12.75" customHeight="1">
      <c r="A106" s="28" t="s">
        <v>35</v>
      </c>
      <c r="B106" s="23"/>
      <c r="C106" s="23"/>
      <c r="D106" s="24" t="s">
        <v>12</v>
      </c>
      <c r="E106" s="25"/>
      <c r="F106" s="26"/>
      <c r="G106" s="26"/>
      <c r="H106" s="26">
        <f>G106*1.3</f>
        <v>0</v>
      </c>
      <c r="I106" s="27">
        <f>F106*H106</f>
        <v>0</v>
      </c>
    </row>
    <row r="107" spans="1:9" ht="12.75" customHeight="1">
      <c r="A107" s="29" t="s">
        <v>123</v>
      </c>
      <c r="B107" s="8" t="s">
        <v>65</v>
      </c>
      <c r="C107" s="8" t="s">
        <v>62</v>
      </c>
      <c r="D107" s="46" t="s">
        <v>43</v>
      </c>
      <c r="E107" s="15" t="s">
        <v>158</v>
      </c>
      <c r="F107" s="16">
        <f>'[1]mem. calc.'!$D$176</f>
        <v>1007.4</v>
      </c>
      <c r="G107" s="47">
        <v>0.59</v>
      </c>
      <c r="H107" s="16">
        <f aca="true" t="shared" si="5" ref="H107:H126">ROUND((G107*1.3072),2)</f>
        <v>0.77</v>
      </c>
      <c r="I107" s="17">
        <f>ROUND((F107*H107),2)</f>
        <v>775.7</v>
      </c>
    </row>
    <row r="108" spans="1:9" ht="12.75" customHeight="1">
      <c r="A108" s="12"/>
      <c r="B108" s="8"/>
      <c r="C108" s="8"/>
      <c r="D108" s="21" t="s">
        <v>19</v>
      </c>
      <c r="E108" s="15"/>
      <c r="F108" s="16"/>
      <c r="G108" s="16"/>
      <c r="H108" s="16">
        <f t="shared" si="5"/>
        <v>0</v>
      </c>
      <c r="I108" s="18">
        <f>SUM(I106:I107)</f>
        <v>775.7</v>
      </c>
    </row>
    <row r="109" spans="1:9" ht="12.75">
      <c r="A109" s="13" t="s">
        <v>52</v>
      </c>
      <c r="B109" s="6"/>
      <c r="C109" s="6"/>
      <c r="D109" s="19" t="s">
        <v>13</v>
      </c>
      <c r="E109" s="20"/>
      <c r="F109" s="16"/>
      <c r="G109" s="16"/>
      <c r="H109" s="16">
        <f t="shared" si="5"/>
        <v>0</v>
      </c>
      <c r="I109" s="17">
        <f>ROUND((F109*H109),2)</f>
        <v>0</v>
      </c>
    </row>
    <row r="110" spans="1:9" ht="36" customHeight="1">
      <c r="A110" s="29" t="s">
        <v>124</v>
      </c>
      <c r="B110" s="22" t="s">
        <v>95</v>
      </c>
      <c r="C110" s="22" t="s">
        <v>64</v>
      </c>
      <c r="D110" s="46" t="s">
        <v>94</v>
      </c>
      <c r="E110" s="15" t="s">
        <v>178</v>
      </c>
      <c r="F110" s="16">
        <f>'[1]mem. calc.'!$D$180</f>
        <v>537.28</v>
      </c>
      <c r="G110" s="47">
        <v>12.19</v>
      </c>
      <c r="H110" s="16">
        <f t="shared" si="5"/>
        <v>15.93</v>
      </c>
      <c r="I110" s="17">
        <f>ROUND((F110*H110),2)</f>
        <v>8558.87</v>
      </c>
    </row>
    <row r="111" spans="1:9" ht="12.75" customHeight="1">
      <c r="A111" s="29" t="s">
        <v>125</v>
      </c>
      <c r="B111" s="22" t="s">
        <v>44</v>
      </c>
      <c r="C111" s="22" t="s">
        <v>64</v>
      </c>
      <c r="D111" s="46" t="s">
        <v>45</v>
      </c>
      <c r="E111" s="20" t="s">
        <v>177</v>
      </c>
      <c r="F111" s="16">
        <f>'[1]mem. calc.'!$D$181</f>
        <v>2686.4</v>
      </c>
      <c r="G111" s="47">
        <v>1.2</v>
      </c>
      <c r="H111" s="16">
        <f>ROUND((G111*1.3072),2)</f>
        <v>1.57</v>
      </c>
      <c r="I111" s="17">
        <f>ROUND((F111*H111),2)</f>
        <v>4217.65</v>
      </c>
    </row>
    <row r="112" spans="1:9" ht="12.75">
      <c r="A112" s="12"/>
      <c r="B112" s="9"/>
      <c r="C112" s="9"/>
      <c r="D112" s="21" t="s">
        <v>19</v>
      </c>
      <c r="E112" s="20"/>
      <c r="F112" s="16"/>
      <c r="G112" s="16"/>
      <c r="H112" s="16">
        <f t="shared" si="5"/>
        <v>0</v>
      </c>
      <c r="I112" s="18">
        <f>SUM(I109:I111)</f>
        <v>12776.52</v>
      </c>
    </row>
    <row r="113" spans="1:9" ht="12.75">
      <c r="A113" s="13" t="s">
        <v>126</v>
      </c>
      <c r="B113" s="6"/>
      <c r="C113" s="6"/>
      <c r="D113" s="19" t="s">
        <v>16</v>
      </c>
      <c r="E113" s="20"/>
      <c r="F113" s="16"/>
      <c r="G113" s="16"/>
      <c r="H113" s="16">
        <f t="shared" si="5"/>
        <v>0</v>
      </c>
      <c r="I113" s="17">
        <f aca="true" t="shared" si="6" ref="I113:I119">ROUND((F113*H113),2)</f>
        <v>0</v>
      </c>
    </row>
    <row r="114" spans="1:9" ht="60">
      <c r="A114" s="29" t="s">
        <v>127</v>
      </c>
      <c r="B114" s="10" t="s">
        <v>46</v>
      </c>
      <c r="C114" s="10" t="s">
        <v>64</v>
      </c>
      <c r="D114" s="46" t="s">
        <v>60</v>
      </c>
      <c r="E114" s="15" t="s">
        <v>178</v>
      </c>
      <c r="F114" s="16">
        <f>'[1]mem. calc.'!$D$184</f>
        <v>402.96</v>
      </c>
      <c r="G114" s="47">
        <v>22.27</v>
      </c>
      <c r="H114" s="16">
        <f t="shared" si="5"/>
        <v>29.11</v>
      </c>
      <c r="I114" s="17">
        <f t="shared" si="6"/>
        <v>11730.17</v>
      </c>
    </row>
    <row r="115" spans="1:9" ht="12.75" customHeight="1">
      <c r="A115" s="29" t="s">
        <v>128</v>
      </c>
      <c r="B115" s="10" t="s">
        <v>96</v>
      </c>
      <c r="C115" s="10" t="s">
        <v>97</v>
      </c>
      <c r="D115" s="48" t="s">
        <v>47</v>
      </c>
      <c r="E115" s="15" t="s">
        <v>178</v>
      </c>
      <c r="F115" s="16">
        <f>'[1]mem. calc.'!$D$185</f>
        <v>402.96</v>
      </c>
      <c r="G115" s="47">
        <v>10.2</v>
      </c>
      <c r="H115" s="16">
        <f>ROUND((G115*1.3072),2)</f>
        <v>13.33</v>
      </c>
      <c r="I115" s="17">
        <f t="shared" si="6"/>
        <v>5371.46</v>
      </c>
    </row>
    <row r="116" spans="1:9" ht="27.75" customHeight="1">
      <c r="A116" s="29" t="s">
        <v>129</v>
      </c>
      <c r="B116" s="10" t="s">
        <v>48</v>
      </c>
      <c r="C116" s="10" t="s">
        <v>64</v>
      </c>
      <c r="D116" s="14" t="s">
        <v>49</v>
      </c>
      <c r="E116" s="15" t="s">
        <v>177</v>
      </c>
      <c r="F116" s="16">
        <f>'[1]mem. calc.'!$D$186</f>
        <v>2350.6</v>
      </c>
      <c r="G116" s="16">
        <v>3.99</v>
      </c>
      <c r="H116" s="16">
        <f>ROUND((G116*1.3072),2)</f>
        <v>5.22</v>
      </c>
      <c r="I116" s="17">
        <f t="shared" si="6"/>
        <v>12270.13</v>
      </c>
    </row>
    <row r="117" spans="1:10" ht="24">
      <c r="A117" s="29" t="s">
        <v>130</v>
      </c>
      <c r="B117" s="22" t="s">
        <v>66</v>
      </c>
      <c r="C117" s="10" t="s">
        <v>64</v>
      </c>
      <c r="D117" s="14" t="s">
        <v>50</v>
      </c>
      <c r="E117" s="20" t="s">
        <v>177</v>
      </c>
      <c r="F117" s="16">
        <f>'[1]mem. calc.'!$D$187</f>
        <v>2350.6</v>
      </c>
      <c r="G117" s="16">
        <v>2.12</v>
      </c>
      <c r="H117" s="16">
        <f>ROUND((G117*1.3072),2)</f>
        <v>2.77</v>
      </c>
      <c r="I117" s="17">
        <f t="shared" si="6"/>
        <v>6511.16</v>
      </c>
      <c r="J117" s="2"/>
    </row>
    <row r="118" spans="1:10" ht="60">
      <c r="A118" s="29" t="s">
        <v>131</v>
      </c>
      <c r="B118" s="10" t="s">
        <v>67</v>
      </c>
      <c r="C118" s="10" t="s">
        <v>64</v>
      </c>
      <c r="D118" s="14" t="s">
        <v>51</v>
      </c>
      <c r="E118" s="20" t="s">
        <v>178</v>
      </c>
      <c r="F118" s="16">
        <f>'[1]mem. calc.'!$D$189</f>
        <v>70.52</v>
      </c>
      <c r="G118" s="44">
        <v>881.79</v>
      </c>
      <c r="H118" s="16">
        <f>ROUND((G118*1.3072),2)</f>
        <v>1152.68</v>
      </c>
      <c r="I118" s="17">
        <f t="shared" si="6"/>
        <v>81286.99</v>
      </c>
      <c r="J118" s="2"/>
    </row>
    <row r="119" spans="1:10" ht="22.5">
      <c r="A119" s="29" t="s">
        <v>132</v>
      </c>
      <c r="B119" s="22">
        <v>94263</v>
      </c>
      <c r="C119" s="22" t="s">
        <v>62</v>
      </c>
      <c r="D119" s="49" t="s">
        <v>63</v>
      </c>
      <c r="E119" s="20" t="s">
        <v>158</v>
      </c>
      <c r="F119" s="16">
        <f>'[1]mem. calc.'!$D$190</f>
        <v>16</v>
      </c>
      <c r="G119" s="47">
        <v>33.92</v>
      </c>
      <c r="H119" s="16">
        <f>ROUND((G119*1.3072),2)</f>
        <v>44.34</v>
      </c>
      <c r="I119" s="17">
        <f t="shared" si="6"/>
        <v>709.44</v>
      </c>
      <c r="J119" s="2"/>
    </row>
    <row r="120" spans="1:10" ht="12.75">
      <c r="A120" s="12"/>
      <c r="B120" s="7"/>
      <c r="C120" s="7"/>
      <c r="D120" s="21" t="s">
        <v>19</v>
      </c>
      <c r="E120" s="20"/>
      <c r="F120" s="16"/>
      <c r="G120" s="16"/>
      <c r="H120" s="16">
        <f t="shared" si="5"/>
        <v>0</v>
      </c>
      <c r="I120" s="18">
        <f>SUM(I113:I119)</f>
        <v>117879.35</v>
      </c>
      <c r="J120" s="2"/>
    </row>
    <row r="121" spans="1:10" ht="12.75">
      <c r="A121" s="13" t="s">
        <v>133</v>
      </c>
      <c r="B121" s="6"/>
      <c r="C121" s="6"/>
      <c r="D121" s="19" t="s">
        <v>86</v>
      </c>
      <c r="E121" s="20"/>
      <c r="F121" s="16"/>
      <c r="G121" s="16"/>
      <c r="H121" s="16">
        <f t="shared" si="5"/>
        <v>0</v>
      </c>
      <c r="I121" s="17">
        <f>ROUND((F121*H121),2)</f>
        <v>0</v>
      </c>
      <c r="J121" s="2"/>
    </row>
    <row r="122" spans="1:10" ht="45">
      <c r="A122" s="29" t="s">
        <v>134</v>
      </c>
      <c r="B122" s="22" t="s">
        <v>53</v>
      </c>
      <c r="C122" s="22" t="s">
        <v>64</v>
      </c>
      <c r="D122" s="49" t="s">
        <v>54</v>
      </c>
      <c r="E122" s="20" t="s">
        <v>158</v>
      </c>
      <c r="F122" s="16">
        <f>'[1]mem. calc.'!$D$199</f>
        <v>635.6</v>
      </c>
      <c r="G122" s="47">
        <v>54.19</v>
      </c>
      <c r="H122" s="16">
        <f t="shared" si="5"/>
        <v>70.84</v>
      </c>
      <c r="I122" s="17">
        <f>ROUND((F122*H122),2)</f>
        <v>45025.9</v>
      </c>
      <c r="J122" s="2"/>
    </row>
    <row r="123" spans="1:10" ht="60">
      <c r="A123" s="29" t="s">
        <v>135</v>
      </c>
      <c r="B123" s="38" t="s">
        <v>55</v>
      </c>
      <c r="C123" s="38" t="s">
        <v>64</v>
      </c>
      <c r="D123" s="46" t="s">
        <v>56</v>
      </c>
      <c r="E123" s="20" t="s">
        <v>158</v>
      </c>
      <c r="F123" s="16">
        <f>'[1]mem. calc.'!$D$207</f>
        <v>581.04</v>
      </c>
      <c r="G123" s="47">
        <v>41.15</v>
      </c>
      <c r="H123" s="16">
        <f>ROUND((G123*1.3072),2)</f>
        <v>53.79</v>
      </c>
      <c r="I123" s="17">
        <f>ROUND((F123*H123),2)</f>
        <v>31254.14</v>
      </c>
      <c r="J123" s="2"/>
    </row>
    <row r="124" spans="1:9" ht="12.75" customHeight="1">
      <c r="A124" s="13"/>
      <c r="B124" s="11"/>
      <c r="C124" s="11"/>
      <c r="D124" s="21" t="s">
        <v>19</v>
      </c>
      <c r="E124" s="15"/>
      <c r="F124" s="16"/>
      <c r="G124" s="16"/>
      <c r="H124" s="16">
        <f t="shared" si="5"/>
        <v>0</v>
      </c>
      <c r="I124" s="18">
        <f>SUM(I121:I123)</f>
        <v>76280.04000000001</v>
      </c>
    </row>
    <row r="125" spans="1:9" ht="12.75" customHeight="1">
      <c r="A125" s="13" t="s">
        <v>136</v>
      </c>
      <c r="B125" s="6"/>
      <c r="C125" s="6"/>
      <c r="D125" s="19" t="s">
        <v>14</v>
      </c>
      <c r="E125" s="15"/>
      <c r="F125" s="16"/>
      <c r="G125" s="16"/>
      <c r="H125" s="16">
        <f t="shared" si="5"/>
        <v>0</v>
      </c>
      <c r="I125" s="17">
        <f aca="true" t="shared" si="7" ref="I125:I130">ROUND((F125*H125),2)</f>
        <v>0</v>
      </c>
    </row>
    <row r="126" spans="1:9" ht="36">
      <c r="A126" s="29" t="s">
        <v>137</v>
      </c>
      <c r="B126" s="8" t="s">
        <v>99</v>
      </c>
      <c r="C126" s="8" t="s">
        <v>64</v>
      </c>
      <c r="D126" s="46" t="s">
        <v>100</v>
      </c>
      <c r="E126" s="15" t="s">
        <v>179</v>
      </c>
      <c r="F126" s="16">
        <f>'[1]mem. calc.'!$D$210</f>
        <v>4432.56</v>
      </c>
      <c r="G126" s="47">
        <v>1.54</v>
      </c>
      <c r="H126" s="16">
        <f t="shared" si="5"/>
        <v>2.01</v>
      </c>
      <c r="I126" s="17">
        <f t="shared" si="7"/>
        <v>8909.45</v>
      </c>
    </row>
    <row r="127" spans="1:9" ht="49.5" customHeight="1">
      <c r="A127" s="29" t="s">
        <v>138</v>
      </c>
      <c r="B127" s="8" t="s">
        <v>57</v>
      </c>
      <c r="C127" s="8" t="s">
        <v>64</v>
      </c>
      <c r="D127" s="14" t="s">
        <v>101</v>
      </c>
      <c r="E127" s="15" t="s">
        <v>180</v>
      </c>
      <c r="F127" s="16">
        <f>'[1]mem. calc.'!$D$217</f>
        <v>6539.91</v>
      </c>
      <c r="G127" s="16">
        <v>0.79</v>
      </c>
      <c r="H127" s="16">
        <f>ROUND((G127*1.3072),2)</f>
        <v>1.03</v>
      </c>
      <c r="I127" s="17">
        <f t="shared" si="7"/>
        <v>6736.11</v>
      </c>
    </row>
    <row r="128" spans="1:9" ht="48" customHeight="1">
      <c r="A128" s="29" t="s">
        <v>139</v>
      </c>
      <c r="B128" s="8" t="s">
        <v>58</v>
      </c>
      <c r="C128" s="8" t="s">
        <v>64</v>
      </c>
      <c r="D128" s="14" t="s">
        <v>103</v>
      </c>
      <c r="E128" s="15" t="s">
        <v>179</v>
      </c>
      <c r="F128" s="16">
        <f>'[1]mem. calc.'!$D$224</f>
        <v>21.78</v>
      </c>
      <c r="G128" s="16">
        <v>1.96</v>
      </c>
      <c r="H128" s="16">
        <f>ROUND((G128*1.3072),2)</f>
        <v>2.56</v>
      </c>
      <c r="I128" s="17">
        <f t="shared" si="7"/>
        <v>55.76</v>
      </c>
    </row>
    <row r="129" spans="1:9" ht="50.25" customHeight="1">
      <c r="A129" s="29" t="s">
        <v>140</v>
      </c>
      <c r="B129" s="8" t="s">
        <v>61</v>
      </c>
      <c r="C129" s="8" t="s">
        <v>64</v>
      </c>
      <c r="D129" s="14" t="s">
        <v>102</v>
      </c>
      <c r="E129" s="15" t="s">
        <v>179</v>
      </c>
      <c r="F129" s="16">
        <f>'[1]mem. calc.'!$D$225</f>
        <v>15143.2</v>
      </c>
      <c r="G129" s="16">
        <v>1.27</v>
      </c>
      <c r="H129" s="16">
        <f>ROUND((G129*1.3072),2)</f>
        <v>1.66</v>
      </c>
      <c r="I129" s="17">
        <f t="shared" si="7"/>
        <v>25137.71</v>
      </c>
    </row>
    <row r="130" spans="1:9" ht="50.25" customHeight="1">
      <c r="A130" s="29" t="s">
        <v>141</v>
      </c>
      <c r="B130" s="8" t="s">
        <v>59</v>
      </c>
      <c r="C130" s="8" t="s">
        <v>64</v>
      </c>
      <c r="D130" s="14" t="s">
        <v>104</v>
      </c>
      <c r="E130" s="15" t="s">
        <v>179</v>
      </c>
      <c r="F130" s="16">
        <f>'[1]mem. calc.'!$D$227</f>
        <v>70.52</v>
      </c>
      <c r="G130" s="16">
        <v>2.22</v>
      </c>
      <c r="H130" s="16">
        <f>ROUND((G130*1.3072),2)</f>
        <v>2.9</v>
      </c>
      <c r="I130" s="17">
        <f t="shared" si="7"/>
        <v>204.51</v>
      </c>
    </row>
    <row r="131" spans="1:9" ht="12.75">
      <c r="A131" s="12"/>
      <c r="B131" s="7"/>
      <c r="C131" s="7"/>
      <c r="D131" s="21" t="s">
        <v>19</v>
      </c>
      <c r="E131" s="15"/>
      <c r="F131" s="16"/>
      <c r="G131" s="16"/>
      <c r="H131" s="16">
        <f>ROUND((G131*1.2938),2)</f>
        <v>0</v>
      </c>
      <c r="I131" s="18">
        <f>SUM(I125:I130)</f>
        <v>41043.54</v>
      </c>
    </row>
    <row r="132" spans="1:9" ht="13.5" thickBot="1">
      <c r="A132" s="98" t="s">
        <v>173</v>
      </c>
      <c r="B132" s="99"/>
      <c r="C132" s="99"/>
      <c r="D132" s="99"/>
      <c r="E132" s="99"/>
      <c r="F132" s="99"/>
      <c r="G132" s="99"/>
      <c r="H132" s="100"/>
      <c r="I132" s="51">
        <f>I131+I124+I120+I112+I108</f>
        <v>248755.15000000002</v>
      </c>
    </row>
    <row r="133" spans="1:9" ht="13.5" thickBot="1">
      <c r="A133" s="98" t="s">
        <v>174</v>
      </c>
      <c r="B133" s="99"/>
      <c r="C133" s="99"/>
      <c r="D133" s="99"/>
      <c r="E133" s="99"/>
      <c r="F133" s="99"/>
      <c r="G133" s="99"/>
      <c r="H133" s="100"/>
      <c r="I133" s="51">
        <f>I132+I84+I42</f>
        <v>1829718.3699999999</v>
      </c>
    </row>
    <row r="134" spans="1:9" ht="11.25" customHeight="1">
      <c r="A134" s="50" t="s">
        <v>105</v>
      </c>
      <c r="B134" s="3"/>
      <c r="C134" s="3"/>
      <c r="D134" s="3"/>
      <c r="E134" s="3"/>
      <c r="F134" s="3"/>
      <c r="G134" s="3"/>
      <c r="H134" s="3"/>
      <c r="I134" s="3"/>
    </row>
    <row r="135" spans="1:9" ht="11.25" customHeight="1">
      <c r="A135" s="50"/>
      <c r="B135" s="3"/>
      <c r="C135" s="3"/>
      <c r="D135" s="3"/>
      <c r="E135" s="3"/>
      <c r="F135" s="3"/>
      <c r="G135" s="3"/>
      <c r="H135" s="3"/>
      <c r="I135" s="3"/>
    </row>
    <row r="136" spans="1:9" ht="11.25" customHeight="1">
      <c r="A136" s="50"/>
      <c r="B136" s="3"/>
      <c r="C136" s="3"/>
      <c r="D136" s="3"/>
      <c r="E136" s="3"/>
      <c r="F136" s="3"/>
      <c r="G136" s="3"/>
      <c r="H136" s="3"/>
      <c r="I136" s="3"/>
    </row>
    <row r="137" spans="1:9" ht="11.25" customHeight="1">
      <c r="A137" s="50"/>
      <c r="B137" s="3"/>
      <c r="C137" s="3"/>
      <c r="D137" s="3"/>
      <c r="E137" s="3"/>
      <c r="F137" s="3"/>
      <c r="G137" s="3"/>
      <c r="H137" s="3"/>
      <c r="I137" s="3"/>
    </row>
    <row r="138" spans="1:9" ht="11.25" customHeight="1">
      <c r="A138" s="50"/>
      <c r="B138" s="3"/>
      <c r="C138" s="3"/>
      <c r="D138" s="3"/>
      <c r="E138" s="3"/>
      <c r="F138" s="3"/>
      <c r="G138" s="3"/>
      <c r="H138" s="3"/>
      <c r="I138" s="3"/>
    </row>
    <row r="139" spans="1:9" ht="11.25" customHeight="1">
      <c r="A139" s="50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4"/>
      <c r="B140" s="39"/>
      <c r="C140" s="39"/>
      <c r="D140" s="41" t="s">
        <v>20</v>
      </c>
      <c r="E140" s="39"/>
      <c r="F140" s="101" t="s">
        <v>38</v>
      </c>
      <c r="G140" s="101"/>
      <c r="H140" s="101"/>
      <c r="I140" s="39"/>
    </row>
    <row r="141" spans="1:9" ht="12.75">
      <c r="A141" s="5"/>
      <c r="B141" s="42"/>
      <c r="C141" s="42"/>
      <c r="D141" s="41" t="s">
        <v>22</v>
      </c>
      <c r="E141" s="42"/>
      <c r="F141" s="101" t="s">
        <v>39</v>
      </c>
      <c r="G141" s="101"/>
      <c r="H141" s="101"/>
      <c r="I141" s="42"/>
    </row>
    <row r="142" spans="1:9" ht="12.75">
      <c r="A142" s="5"/>
      <c r="B142" s="42"/>
      <c r="C142" s="42"/>
      <c r="D142" s="41"/>
      <c r="E142" s="42"/>
      <c r="F142" s="41"/>
      <c r="G142" s="41"/>
      <c r="H142" s="41"/>
      <c r="I142" s="42"/>
    </row>
    <row r="143" spans="1:9" ht="13.5" thickBot="1">
      <c r="A143" s="5"/>
      <c r="B143" s="42"/>
      <c r="C143" s="42"/>
      <c r="D143" s="41"/>
      <c r="E143" s="42"/>
      <c r="F143" s="41"/>
      <c r="G143" s="41"/>
      <c r="H143" s="41"/>
      <c r="I143" s="42"/>
    </row>
    <row r="144" spans="1:9" ht="19.5" customHeight="1" thickBot="1">
      <c r="A144" s="82" t="s">
        <v>21</v>
      </c>
      <c r="B144" s="83"/>
      <c r="C144" s="83"/>
      <c r="D144" s="83"/>
      <c r="E144" s="83"/>
      <c r="F144" s="83"/>
      <c r="G144" s="83"/>
      <c r="H144" s="83"/>
      <c r="I144" s="84"/>
    </row>
    <row r="145" spans="1:9" ht="16.5" customHeight="1">
      <c r="A145" s="88" t="s">
        <v>40</v>
      </c>
      <c r="B145" s="89"/>
      <c r="C145" s="89"/>
      <c r="D145" s="89"/>
      <c r="E145" s="89"/>
      <c r="F145" s="94" t="s">
        <v>23</v>
      </c>
      <c r="G145" s="95"/>
      <c r="H145" s="90">
        <v>45114</v>
      </c>
      <c r="I145" s="91"/>
    </row>
    <row r="146" spans="1:9" ht="25.5" customHeight="1" thickBot="1">
      <c r="A146" s="80" t="s">
        <v>68</v>
      </c>
      <c r="B146" s="81"/>
      <c r="C146" s="81"/>
      <c r="D146" s="81"/>
      <c r="E146" s="81"/>
      <c r="F146" s="96"/>
      <c r="G146" s="97"/>
      <c r="H146" s="92" t="s">
        <v>171</v>
      </c>
      <c r="I146" s="93"/>
    </row>
    <row r="147" spans="1:9" ht="17.25" customHeight="1">
      <c r="A147" s="80" t="s">
        <v>69</v>
      </c>
      <c r="B147" s="81"/>
      <c r="C147" s="81"/>
      <c r="D147" s="81"/>
      <c r="E147" s="81"/>
      <c r="F147" s="105" t="s">
        <v>9</v>
      </c>
      <c r="G147" s="106"/>
      <c r="H147" s="106"/>
      <c r="I147" s="107"/>
    </row>
    <row r="148" spans="1:9" ht="24" customHeight="1">
      <c r="A148" s="80" t="s">
        <v>70</v>
      </c>
      <c r="B148" s="81"/>
      <c r="C148" s="81"/>
      <c r="D148" s="81"/>
      <c r="E148" s="81"/>
      <c r="F148" s="104" t="s">
        <v>6</v>
      </c>
      <c r="G148" s="102" t="s">
        <v>4</v>
      </c>
      <c r="H148" s="31" t="s">
        <v>15</v>
      </c>
      <c r="I148" s="32" t="s">
        <v>5</v>
      </c>
    </row>
    <row r="149" spans="1:9" ht="19.5" customHeight="1" thickBot="1">
      <c r="A149" s="86" t="s">
        <v>24</v>
      </c>
      <c r="B149" s="87"/>
      <c r="C149" s="87"/>
      <c r="D149" s="87"/>
      <c r="E149" s="87"/>
      <c r="F149" s="96"/>
      <c r="G149" s="103"/>
      <c r="H149" s="33" t="s">
        <v>7</v>
      </c>
      <c r="I149" s="34">
        <v>0.3072</v>
      </c>
    </row>
    <row r="150" spans="1:9" ht="36" customHeight="1" thickBot="1">
      <c r="A150" s="30" t="s">
        <v>0</v>
      </c>
      <c r="B150" s="35" t="s">
        <v>3</v>
      </c>
      <c r="C150" s="35"/>
      <c r="D150" s="35" t="s">
        <v>1</v>
      </c>
      <c r="E150" s="35" t="s">
        <v>2</v>
      </c>
      <c r="F150" s="35" t="s">
        <v>18</v>
      </c>
      <c r="G150" s="36" t="s">
        <v>10</v>
      </c>
      <c r="H150" s="36" t="s">
        <v>11</v>
      </c>
      <c r="I150" s="37" t="s">
        <v>8</v>
      </c>
    </row>
    <row r="151" spans="1:9" ht="12.75" customHeight="1">
      <c r="A151" s="69" t="s">
        <v>143</v>
      </c>
      <c r="B151" s="108" t="s">
        <v>142</v>
      </c>
      <c r="C151" s="109"/>
      <c r="D151" s="110"/>
      <c r="E151" s="70"/>
      <c r="F151" s="70"/>
      <c r="G151" s="70"/>
      <c r="H151" s="70"/>
      <c r="I151" s="71"/>
    </row>
    <row r="152" spans="1:9" ht="12.75" customHeight="1">
      <c r="A152" s="54"/>
      <c r="B152" s="58"/>
      <c r="C152" s="58"/>
      <c r="D152" s="59"/>
      <c r="E152" s="25"/>
      <c r="F152" s="26"/>
      <c r="G152" s="26"/>
      <c r="H152" s="26"/>
      <c r="I152" s="57"/>
    </row>
    <row r="153" spans="1:9" ht="12.75" customHeight="1">
      <c r="A153" s="75" t="s">
        <v>144</v>
      </c>
      <c r="B153" s="111" t="s">
        <v>73</v>
      </c>
      <c r="C153" s="112"/>
      <c r="D153" s="113"/>
      <c r="E153" s="45"/>
      <c r="F153" s="45"/>
      <c r="G153" s="45"/>
      <c r="H153" s="45"/>
      <c r="I153" s="74"/>
    </row>
    <row r="154" spans="1:9" ht="12.75" customHeight="1">
      <c r="A154" s="72"/>
      <c r="B154" s="53"/>
      <c r="C154" s="53"/>
      <c r="D154" s="53"/>
      <c r="E154" s="53"/>
      <c r="F154" s="53"/>
      <c r="G154" s="53"/>
      <c r="H154" s="53"/>
      <c r="I154" s="73"/>
    </row>
    <row r="155" spans="1:9" ht="12.75" customHeight="1">
      <c r="A155" s="60" t="s">
        <v>145</v>
      </c>
      <c r="B155" s="61"/>
      <c r="C155" s="61"/>
      <c r="D155" s="52" t="s">
        <v>153</v>
      </c>
      <c r="E155" s="62"/>
      <c r="F155" s="63"/>
      <c r="G155" s="63"/>
      <c r="H155" s="63">
        <f>G155*1.3</f>
        <v>0</v>
      </c>
      <c r="I155" s="64">
        <f>F155*H155</f>
        <v>0</v>
      </c>
    </row>
    <row r="156" spans="1:9" ht="39" customHeight="1">
      <c r="A156" s="29" t="s">
        <v>146</v>
      </c>
      <c r="B156" s="8" t="s">
        <v>154</v>
      </c>
      <c r="C156" s="8" t="s">
        <v>64</v>
      </c>
      <c r="D156" s="46" t="s">
        <v>155</v>
      </c>
      <c r="E156" s="15" t="s">
        <v>178</v>
      </c>
      <c r="F156" s="16">
        <f>'[1]mem. calc.'!$D$251</f>
        <v>589.93</v>
      </c>
      <c r="G156" s="47">
        <v>7.8</v>
      </c>
      <c r="H156" s="16">
        <f>ROUND((G156*1.3072),2)</f>
        <v>10.2</v>
      </c>
      <c r="I156" s="17">
        <f>ROUND((F156*H156),2)</f>
        <v>6017.29</v>
      </c>
    </row>
    <row r="157" spans="1:9" ht="38.25" customHeight="1">
      <c r="A157" s="29" t="s">
        <v>147</v>
      </c>
      <c r="B157" s="8" t="s">
        <v>163</v>
      </c>
      <c r="C157" s="8" t="s">
        <v>64</v>
      </c>
      <c r="D157" s="46" t="s">
        <v>185</v>
      </c>
      <c r="E157" s="15" t="s">
        <v>158</v>
      </c>
      <c r="F157" s="16">
        <f>'[1]mem. calc.'!$D$254</f>
        <v>171.87</v>
      </c>
      <c r="G157" s="47">
        <v>100.59</v>
      </c>
      <c r="H157" s="16">
        <f aca="true" t="shared" si="8" ref="H157:H162">ROUND((G157*1.3072),2)</f>
        <v>131.49</v>
      </c>
      <c r="I157" s="17">
        <f aca="true" t="shared" si="9" ref="I157:I162">ROUND((F157*H157),2)</f>
        <v>22599.19</v>
      </c>
    </row>
    <row r="158" spans="1:9" ht="24">
      <c r="A158" s="29" t="s">
        <v>148</v>
      </c>
      <c r="B158" s="8" t="s">
        <v>156</v>
      </c>
      <c r="C158" s="8" t="s">
        <v>64</v>
      </c>
      <c r="D158" s="65" t="s">
        <v>157</v>
      </c>
      <c r="E158" s="66" t="s">
        <v>177</v>
      </c>
      <c r="F158" s="67">
        <f>'[1]mem. calc.'!$D$257</f>
        <v>209.28</v>
      </c>
      <c r="G158" s="68">
        <v>20.43</v>
      </c>
      <c r="H158" s="16">
        <f t="shared" si="8"/>
        <v>26.71</v>
      </c>
      <c r="I158" s="17">
        <f t="shared" si="9"/>
        <v>5589.87</v>
      </c>
    </row>
    <row r="159" spans="1:9" ht="51.75" customHeight="1">
      <c r="A159" s="29" t="s">
        <v>149</v>
      </c>
      <c r="B159" s="8" t="s">
        <v>160</v>
      </c>
      <c r="C159" s="8" t="s">
        <v>62</v>
      </c>
      <c r="D159" s="46" t="s">
        <v>161</v>
      </c>
      <c r="E159" s="15" t="s">
        <v>158</v>
      </c>
      <c r="F159" s="16">
        <f>'[1]mem. calc.'!$D$260</f>
        <v>64.8</v>
      </c>
      <c r="G159" s="47">
        <v>9.34</v>
      </c>
      <c r="H159" s="16">
        <f t="shared" si="8"/>
        <v>12.21</v>
      </c>
      <c r="I159" s="17">
        <f t="shared" si="9"/>
        <v>791.21</v>
      </c>
    </row>
    <row r="160" spans="1:9" ht="49.5" customHeight="1">
      <c r="A160" s="29" t="s">
        <v>150</v>
      </c>
      <c r="B160" s="8" t="s">
        <v>164</v>
      </c>
      <c r="C160" s="8" t="s">
        <v>62</v>
      </c>
      <c r="D160" s="46" t="s">
        <v>159</v>
      </c>
      <c r="E160" s="15" t="s">
        <v>158</v>
      </c>
      <c r="F160" s="16">
        <f>'[1]mem. calc.'!$D$263</f>
        <v>53.76</v>
      </c>
      <c r="G160" s="47">
        <v>15.4</v>
      </c>
      <c r="H160" s="16">
        <f t="shared" si="8"/>
        <v>20.13</v>
      </c>
      <c r="I160" s="17">
        <f t="shared" si="9"/>
        <v>1082.19</v>
      </c>
    </row>
    <row r="161" spans="1:9" ht="49.5" customHeight="1">
      <c r="A161" s="29" t="s">
        <v>151</v>
      </c>
      <c r="B161" s="8" t="s">
        <v>165</v>
      </c>
      <c r="C161" s="8" t="s">
        <v>62</v>
      </c>
      <c r="D161" s="46" t="s">
        <v>162</v>
      </c>
      <c r="E161" s="15" t="s">
        <v>158</v>
      </c>
      <c r="F161" s="16">
        <f>'[1]mem. calc.'!$D$266</f>
        <v>53.31</v>
      </c>
      <c r="G161" s="47">
        <v>25.8</v>
      </c>
      <c r="H161" s="16">
        <f t="shared" si="8"/>
        <v>33.73</v>
      </c>
      <c r="I161" s="17">
        <f t="shared" si="9"/>
        <v>1798.15</v>
      </c>
    </row>
    <row r="162" spans="1:9" ht="24">
      <c r="A162" s="29" t="s">
        <v>152</v>
      </c>
      <c r="B162" s="8" t="s">
        <v>166</v>
      </c>
      <c r="C162" s="8" t="s">
        <v>64</v>
      </c>
      <c r="D162" s="65" t="s">
        <v>167</v>
      </c>
      <c r="E162" s="66" t="s">
        <v>178</v>
      </c>
      <c r="F162" s="67">
        <f>'[1]mem. calc.'!$D$269</f>
        <v>535.24</v>
      </c>
      <c r="G162" s="68">
        <v>37.19</v>
      </c>
      <c r="H162" s="16">
        <f t="shared" si="8"/>
        <v>48.61</v>
      </c>
      <c r="I162" s="17">
        <f t="shared" si="9"/>
        <v>26018.02</v>
      </c>
    </row>
    <row r="163" spans="1:9" ht="13.5" thickBot="1">
      <c r="A163" s="98" t="s">
        <v>175</v>
      </c>
      <c r="B163" s="99"/>
      <c r="C163" s="99"/>
      <c r="D163" s="99"/>
      <c r="E163" s="99"/>
      <c r="F163" s="99"/>
      <c r="G163" s="99"/>
      <c r="H163" s="100"/>
      <c r="I163" s="51">
        <f>SUM(I155:I162)</f>
        <v>63895.92</v>
      </c>
    </row>
    <row r="164" spans="1:9" ht="12" customHeight="1">
      <c r="A164" s="72"/>
      <c r="B164" s="53"/>
      <c r="C164" s="53"/>
      <c r="D164" s="53"/>
      <c r="E164" s="53"/>
      <c r="F164" s="53"/>
      <c r="G164" s="53"/>
      <c r="H164" s="53"/>
      <c r="I164" s="73"/>
    </row>
    <row r="165" spans="1:9" ht="13.5" thickBot="1">
      <c r="A165" s="98" t="s">
        <v>176</v>
      </c>
      <c r="B165" s="99"/>
      <c r="C165" s="99"/>
      <c r="D165" s="99"/>
      <c r="E165" s="99"/>
      <c r="F165" s="99"/>
      <c r="G165" s="99"/>
      <c r="H165" s="100"/>
      <c r="I165" s="51">
        <f>I163+I133+I12</f>
        <v>1901118.0199999998</v>
      </c>
    </row>
    <row r="166" spans="1:9" ht="11.25" customHeight="1">
      <c r="A166" s="50" t="s">
        <v>105</v>
      </c>
      <c r="B166" s="3"/>
      <c r="C166" s="3"/>
      <c r="D166" s="3"/>
      <c r="E166" s="3"/>
      <c r="F166" s="3"/>
      <c r="G166" s="3"/>
      <c r="H166" s="3"/>
      <c r="I166" s="3"/>
    </row>
    <row r="167" spans="1:9" ht="11.25" customHeight="1">
      <c r="A167" s="50"/>
      <c r="B167" s="3"/>
      <c r="C167" s="3"/>
      <c r="D167"/>
      <c r="E167" s="3"/>
      <c r="F167" s="3"/>
      <c r="G167" s="3"/>
      <c r="H167" s="3"/>
      <c r="I167" s="3"/>
    </row>
    <row r="168" spans="1:9" ht="11.25" customHeight="1">
      <c r="A168" s="50"/>
      <c r="B168" s="3"/>
      <c r="C168" s="3"/>
      <c r="D168" s="3"/>
      <c r="E168" s="3"/>
      <c r="F168" s="3"/>
      <c r="G168" s="3"/>
      <c r="H168" s="3"/>
      <c r="I168" s="3"/>
    </row>
    <row r="169" spans="1:9" ht="11.25" customHeight="1">
      <c r="A169" s="50"/>
      <c r="B169" s="3"/>
      <c r="C169" s="3"/>
      <c r="D169" s="3"/>
      <c r="E169" s="3"/>
      <c r="F169" s="3"/>
      <c r="G169" s="3"/>
      <c r="H169" s="3"/>
      <c r="I169" s="3"/>
    </row>
    <row r="170" spans="1:9" ht="11.2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 customHeight="1">
      <c r="A171" s="3"/>
      <c r="B171" s="39"/>
      <c r="C171" s="39"/>
      <c r="D171" s="39"/>
      <c r="E171" s="39"/>
      <c r="F171" s="39"/>
      <c r="G171" s="39"/>
      <c r="H171" s="39"/>
      <c r="I171" s="39"/>
    </row>
    <row r="172" spans="1:9" ht="11.25" customHeight="1">
      <c r="A172" s="3"/>
      <c r="B172" s="39"/>
      <c r="C172" s="39"/>
      <c r="D172" s="40"/>
      <c r="E172" s="39"/>
      <c r="F172" s="85" t="s">
        <v>17</v>
      </c>
      <c r="G172" s="85"/>
      <c r="H172" s="85"/>
      <c r="I172" s="39"/>
    </row>
    <row r="173" spans="1:9" ht="12.75">
      <c r="A173" s="4"/>
      <c r="B173" s="39"/>
      <c r="C173" s="39"/>
      <c r="D173" s="41" t="s">
        <v>20</v>
      </c>
      <c r="E173" s="39"/>
      <c r="F173" s="101" t="s">
        <v>38</v>
      </c>
      <c r="G173" s="101"/>
      <c r="H173" s="101"/>
      <c r="I173" s="39"/>
    </row>
    <row r="174" spans="1:9" ht="12.75">
      <c r="A174" s="5"/>
      <c r="B174" s="42"/>
      <c r="C174" s="42"/>
      <c r="D174" s="41" t="s">
        <v>22</v>
      </c>
      <c r="E174" s="42"/>
      <c r="F174" s="101" t="s">
        <v>39</v>
      </c>
      <c r="G174" s="101"/>
      <c r="H174" s="101"/>
      <c r="I174" s="42"/>
    </row>
    <row r="175" spans="1:9" ht="12.75">
      <c r="A175" s="5"/>
      <c r="B175" s="42"/>
      <c r="C175" s="42"/>
      <c r="D175" s="42"/>
      <c r="E175" s="42"/>
      <c r="F175" s="42"/>
      <c r="G175" s="42"/>
      <c r="H175" s="42"/>
      <c r="I175" s="42"/>
    </row>
    <row r="176" spans="2:9" ht="4.5" customHeight="1">
      <c r="B176" s="43"/>
      <c r="C176" s="43"/>
      <c r="D176" s="43"/>
      <c r="E176" s="43"/>
      <c r="F176" s="43"/>
      <c r="G176" s="43"/>
      <c r="H176" s="43"/>
      <c r="I176" s="43"/>
    </row>
    <row r="177" spans="2:9" ht="12.75">
      <c r="B177" s="43"/>
      <c r="C177" s="43"/>
      <c r="D177" s="43"/>
      <c r="E177" s="43"/>
      <c r="F177" s="43"/>
      <c r="G177" s="43"/>
      <c r="H177" s="43"/>
      <c r="I177" s="43"/>
    </row>
  </sheetData>
  <sheetProtection/>
  <mergeCells count="71">
    <mergeCell ref="B151:D151"/>
    <mergeCell ref="B153:D153"/>
    <mergeCell ref="A133:H133"/>
    <mergeCell ref="A163:H163"/>
    <mergeCell ref="A165:H165"/>
    <mergeCell ref="A147:E147"/>
    <mergeCell ref="F147:I147"/>
    <mergeCell ref="A148:E148"/>
    <mergeCell ref="F148:F149"/>
    <mergeCell ref="G148:G149"/>
    <mergeCell ref="A149:E149"/>
    <mergeCell ref="F140:H140"/>
    <mergeCell ref="F141:H141"/>
    <mergeCell ref="A144:I144"/>
    <mergeCell ref="A145:E145"/>
    <mergeCell ref="F145:G146"/>
    <mergeCell ref="H145:I145"/>
    <mergeCell ref="A146:E146"/>
    <mergeCell ref="H146:I146"/>
    <mergeCell ref="B103:D103"/>
    <mergeCell ref="B104:D104"/>
    <mergeCell ref="A132:H132"/>
    <mergeCell ref="F47:H47"/>
    <mergeCell ref="F48:H48"/>
    <mergeCell ref="F92:H92"/>
    <mergeCell ref="F93:H93"/>
    <mergeCell ref="A99:E99"/>
    <mergeCell ref="F99:I99"/>
    <mergeCell ref="A100:E100"/>
    <mergeCell ref="F100:F101"/>
    <mergeCell ref="G100:G101"/>
    <mergeCell ref="A101:E101"/>
    <mergeCell ref="A84:H84"/>
    <mergeCell ref="A96:I96"/>
    <mergeCell ref="A97:E97"/>
    <mergeCell ref="F97:G98"/>
    <mergeCell ref="H97:I97"/>
    <mergeCell ref="A98:E98"/>
    <mergeCell ref="H98:I98"/>
    <mergeCell ref="A53:E53"/>
    <mergeCell ref="F53:F54"/>
    <mergeCell ref="G53:G54"/>
    <mergeCell ref="A54:E54"/>
    <mergeCell ref="B56:D56"/>
    <mergeCell ref="B57:D57"/>
    <mergeCell ref="F50:G51"/>
    <mergeCell ref="H50:I50"/>
    <mergeCell ref="A51:E51"/>
    <mergeCell ref="H51:I51"/>
    <mergeCell ref="A52:E52"/>
    <mergeCell ref="F52:I52"/>
    <mergeCell ref="A42:H42"/>
    <mergeCell ref="F174:H174"/>
    <mergeCell ref="F173:H173"/>
    <mergeCell ref="A4:E4"/>
    <mergeCell ref="G5:G6"/>
    <mergeCell ref="F5:F6"/>
    <mergeCell ref="F4:I4"/>
    <mergeCell ref="B8:D8"/>
    <mergeCell ref="B14:D14"/>
    <mergeCell ref="A49:I49"/>
    <mergeCell ref="A5:E5"/>
    <mergeCell ref="A1:I1"/>
    <mergeCell ref="F172:H172"/>
    <mergeCell ref="A6:E6"/>
    <mergeCell ref="A2:E2"/>
    <mergeCell ref="H2:I2"/>
    <mergeCell ref="H3:I3"/>
    <mergeCell ref="F2:G3"/>
    <mergeCell ref="A3:E3"/>
    <mergeCell ref="A50:E50"/>
  </mergeCells>
  <printOptions/>
  <pageMargins left="0.5905511811023623" right="0" top="0" bottom="0" header="0" footer="0"/>
  <pageSetup horizontalDpi="600" verticalDpi="600" orientation="portrait" paperSize="9" scale="71" r:id="rId1"/>
  <rowBreaks count="3" manualBreakCount="3">
    <brk id="48" max="8" man="1"/>
    <brk id="94" max="8" man="1"/>
    <brk id="1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cliente</cp:lastModifiedBy>
  <cp:lastPrinted>2023-07-10T14:23:33Z</cp:lastPrinted>
  <dcterms:created xsi:type="dcterms:W3CDTF">2006-09-22T13:55:22Z</dcterms:created>
  <dcterms:modified xsi:type="dcterms:W3CDTF">2023-07-10T14:23:48Z</dcterms:modified>
  <cp:category/>
  <cp:version/>
  <cp:contentType/>
  <cp:contentStatus/>
</cp:coreProperties>
</file>